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wnCloud\Documents\Hanh_chinh_Tong_hop\Nam_2022\Don_gia\Dang_ky_don_gia_bao_quan\Lay_y_kien\Dinh_kem\"/>
    </mc:Choice>
  </mc:AlternateContent>
  <bookViews>
    <workbookView xWindow="0" yWindow="0" windowWidth="20490" windowHeight="7755" activeTab="6"/>
  </bookViews>
  <sheets>
    <sheet name="Don_gia" sheetId="1" r:id="rId1"/>
    <sheet name="LDKT" sheetId="2" r:id="rId2"/>
    <sheet name="Dung_cu" sheetId="10" r:id="rId3"/>
    <sheet name="Vat_lieu" sheetId="11" r:id="rId4"/>
    <sheet name="Thiet_bi" sheetId="3" r:id="rId5"/>
    <sheet name="Nang_luong" sheetId="13" r:id="rId6"/>
    <sheet name="Luong" sheetId="9" r:id="rId7"/>
    <sheet name="Danh_muc_VL_DC_TB" sheetId="8" r:id="rId8"/>
  </sheets>
  <definedNames>
    <definedName name="_xlnm.Print_Titles" localSheetId="0">Don_gia!$5:$6</definedName>
    <definedName name="_xlnm.Print_Titles" localSheetId="2">Dung_cu!$5:$6</definedName>
    <definedName name="_xlnm.Print_Titles" localSheetId="1">LDKT!$4:$6</definedName>
    <definedName name="_xlnm.Print_Titles" localSheetId="5">Nang_luong!$5:$6</definedName>
    <definedName name="_xlnm.Print_Titles" localSheetId="4">Thiet_bi!$5:$6</definedName>
    <definedName name="_xlnm.Print_Titles" localSheetId="3">Vat_lieu!$5:$6</definedName>
  </definedNames>
  <calcPr calcId="152511"/>
</workbook>
</file>

<file path=xl/calcChain.xml><?xml version="1.0" encoding="utf-8"?>
<calcChain xmlns="http://schemas.openxmlformats.org/spreadsheetml/2006/main">
  <c r="H249" i="1" l="1"/>
  <c r="H248" i="1"/>
  <c r="H247" i="1"/>
  <c r="H246" i="1"/>
  <c r="H245" i="1"/>
  <c r="H240" i="1"/>
  <c r="H239" i="1"/>
  <c r="H238" i="1"/>
  <c r="H237" i="1"/>
  <c r="H236" i="1"/>
  <c r="H231" i="1"/>
  <c r="H230" i="1"/>
  <c r="H229" i="1"/>
  <c r="H228" i="1"/>
  <c r="H227" i="1"/>
  <c r="H226" i="1"/>
  <c r="H224" i="1"/>
  <c r="H222" i="1"/>
  <c r="H221" i="1"/>
  <c r="H220" i="1"/>
  <c r="H219" i="1"/>
  <c r="H218" i="1"/>
  <c r="H217" i="1"/>
  <c r="H215" i="1"/>
  <c r="H211" i="1"/>
  <c r="H210" i="1"/>
  <c r="H209" i="1"/>
  <c r="H208" i="1"/>
  <c r="H207" i="1"/>
  <c r="H202" i="1"/>
  <c r="H201" i="1"/>
  <c r="H200" i="1"/>
  <c r="J200" i="1" s="1"/>
  <c r="H199" i="1"/>
  <c r="H198" i="1"/>
  <c r="F248" i="1"/>
  <c r="F247" i="1"/>
  <c r="F246" i="1"/>
  <c r="F245" i="1"/>
  <c r="F240" i="1"/>
  <c r="F239" i="1"/>
  <c r="F238" i="1"/>
  <c r="F237" i="1"/>
  <c r="F236" i="1"/>
  <c r="F231" i="1"/>
  <c r="F230" i="1"/>
  <c r="F229" i="1"/>
  <c r="F228" i="1"/>
  <c r="F227" i="1"/>
  <c r="F226" i="1"/>
  <c r="F224" i="1"/>
  <c r="F222" i="1"/>
  <c r="F221" i="1"/>
  <c r="F220" i="1"/>
  <c r="F219" i="1"/>
  <c r="F218" i="1"/>
  <c r="F217" i="1"/>
  <c r="F215" i="1"/>
  <c r="F211" i="1"/>
  <c r="F210" i="1"/>
  <c r="F209" i="1"/>
  <c r="F208" i="1"/>
  <c r="F207" i="1"/>
  <c r="F202" i="1"/>
  <c r="F201" i="1"/>
  <c r="F200" i="1"/>
  <c r="F199" i="1"/>
  <c r="F198" i="1"/>
  <c r="E246" i="1"/>
  <c r="J246" i="1" s="1"/>
  <c r="K246" i="1" s="1"/>
  <c r="L246" i="1" s="1"/>
  <c r="E247" i="1"/>
  <c r="E248" i="1"/>
  <c r="E249" i="1"/>
  <c r="E237" i="1"/>
  <c r="J237" i="1" s="1"/>
  <c r="K237" i="1" s="1"/>
  <c r="L237" i="1" s="1"/>
  <c r="E238" i="1"/>
  <c r="E239" i="1"/>
  <c r="E240" i="1"/>
  <c r="E236" i="1"/>
  <c r="E227" i="1"/>
  <c r="E226" i="1"/>
  <c r="E208" i="1"/>
  <c r="E209" i="1"/>
  <c r="J209" i="1" s="1"/>
  <c r="K209" i="1" s="1"/>
  <c r="E210" i="1"/>
  <c r="E203" i="1"/>
  <c r="E201" i="1"/>
  <c r="E202" i="1"/>
  <c r="E200" i="1"/>
  <c r="E199" i="1"/>
  <c r="I249" i="1"/>
  <c r="I248" i="1"/>
  <c r="I247" i="1"/>
  <c r="I246" i="1"/>
  <c r="I245" i="1"/>
  <c r="I240" i="1"/>
  <c r="I239" i="1"/>
  <c r="I238" i="1"/>
  <c r="I237" i="1"/>
  <c r="I236" i="1"/>
  <c r="I230" i="1"/>
  <c r="I229" i="1"/>
  <c r="I228" i="1"/>
  <c r="I227" i="1"/>
  <c r="I226" i="1"/>
  <c r="I221" i="1"/>
  <c r="I220" i="1"/>
  <c r="I219" i="1"/>
  <c r="I218" i="1"/>
  <c r="I217" i="1"/>
  <c r="I211" i="1"/>
  <c r="I210" i="1"/>
  <c r="I209" i="1"/>
  <c r="I208" i="1"/>
  <c r="I207" i="1"/>
  <c r="I202" i="1"/>
  <c r="I201" i="1"/>
  <c r="I200" i="1"/>
  <c r="I199" i="1"/>
  <c r="I198" i="1"/>
  <c r="I188" i="1"/>
  <c r="I187" i="1"/>
  <c r="I180" i="1"/>
  <c r="I163" i="1"/>
  <c r="I139" i="1"/>
  <c r="I140" i="1"/>
  <c r="I141" i="1"/>
  <c r="I142" i="1"/>
  <c r="I143" i="1"/>
  <c r="I138" i="1"/>
  <c r="I132" i="1"/>
  <c r="I133" i="1"/>
  <c r="I134" i="1"/>
  <c r="I135" i="1"/>
  <c r="I136" i="1"/>
  <c r="I131" i="1"/>
  <c r="I124" i="1"/>
  <c r="I125" i="1"/>
  <c r="I126" i="1"/>
  <c r="I127" i="1"/>
  <c r="I128" i="1"/>
  <c r="I123" i="1"/>
  <c r="I117" i="1"/>
  <c r="I118" i="1"/>
  <c r="I119" i="1"/>
  <c r="I120" i="1"/>
  <c r="I121" i="1"/>
  <c r="I116" i="1"/>
  <c r="I109" i="1"/>
  <c r="I110" i="1"/>
  <c r="I111" i="1"/>
  <c r="I112" i="1"/>
  <c r="I113" i="1"/>
  <c r="I108" i="1"/>
  <c r="I105" i="1"/>
  <c r="I104" i="1"/>
  <c r="I103" i="1"/>
  <c r="I102" i="1"/>
  <c r="I101" i="1"/>
  <c r="I99" i="1"/>
  <c r="I97" i="1"/>
  <c r="I98" i="1"/>
  <c r="I92" i="1"/>
  <c r="I93" i="1"/>
  <c r="I91" i="1"/>
  <c r="I96" i="1"/>
  <c r="I88" i="1"/>
  <c r="I89" i="1"/>
  <c r="I87" i="1"/>
  <c r="I84" i="1"/>
  <c r="I83" i="1"/>
  <c r="I75" i="1"/>
  <c r="I76" i="1"/>
  <c r="I77" i="1"/>
  <c r="I78" i="1"/>
  <c r="I79" i="1"/>
  <c r="I80" i="1"/>
  <c r="I81" i="1"/>
  <c r="I82" i="1"/>
  <c r="I74" i="1"/>
  <c r="I73" i="1"/>
  <c r="I72" i="1"/>
  <c r="I70" i="1"/>
  <c r="I69" i="1"/>
  <c r="I68" i="1"/>
  <c r="I67" i="1"/>
  <c r="I66" i="1"/>
  <c r="I65" i="1"/>
  <c r="I64" i="1"/>
  <c r="I63" i="1"/>
  <c r="I62" i="1"/>
  <c r="I61" i="1"/>
  <c r="I60" i="1"/>
  <c r="I59" i="1"/>
  <c r="I58" i="1"/>
  <c r="I56" i="1"/>
  <c r="I55" i="1"/>
  <c r="I54" i="1"/>
  <c r="I53" i="1"/>
  <c r="I52" i="1"/>
  <c r="I51" i="1"/>
  <c r="I50" i="1"/>
  <c r="I49" i="1"/>
  <c r="I48" i="1"/>
  <c r="I47" i="1"/>
  <c r="I46" i="1"/>
  <c r="I45" i="1"/>
  <c r="I44" i="1"/>
  <c r="I41" i="1"/>
  <c r="I40" i="1"/>
  <c r="I39" i="1"/>
  <c r="I37" i="1"/>
  <c r="I36" i="1"/>
  <c r="I35" i="1"/>
  <c r="I33" i="1"/>
  <c r="I32" i="1"/>
  <c r="I31" i="1"/>
  <c r="I29" i="1"/>
  <c r="I27" i="1"/>
  <c r="I18" i="1"/>
  <c r="I19" i="1"/>
  <c r="I20" i="1"/>
  <c r="I21" i="1"/>
  <c r="I22" i="1"/>
  <c r="I23" i="1"/>
  <c r="I24" i="1"/>
  <c r="I25" i="1"/>
  <c r="I26" i="1"/>
  <c r="I10" i="1"/>
  <c r="I11" i="1"/>
  <c r="I12" i="1"/>
  <c r="I13" i="1"/>
  <c r="I14" i="1"/>
  <c r="I15" i="1"/>
  <c r="I16" i="1"/>
  <c r="I17" i="1"/>
  <c r="I9" i="1"/>
  <c r="I8" i="1"/>
  <c r="G251" i="1"/>
  <c r="G250" i="1"/>
  <c r="G246" i="1"/>
  <c r="G247" i="1"/>
  <c r="G248" i="1"/>
  <c r="G249" i="1"/>
  <c r="G245" i="1"/>
  <c r="G243" i="1"/>
  <c r="G241" i="1"/>
  <c r="G240" i="1"/>
  <c r="J240" i="1" s="1"/>
  <c r="G237" i="1"/>
  <c r="G238" i="1"/>
  <c r="G239" i="1"/>
  <c r="G236" i="1"/>
  <c r="G234" i="1"/>
  <c r="G231" i="1"/>
  <c r="G227" i="1"/>
  <c r="G228" i="1"/>
  <c r="G229" i="1"/>
  <c r="G230" i="1"/>
  <c r="G226" i="1"/>
  <c r="G224" i="1"/>
  <c r="G222" i="1"/>
  <c r="G218" i="1"/>
  <c r="G219" i="1"/>
  <c r="G220" i="1"/>
  <c r="G221" i="1"/>
  <c r="G217" i="1"/>
  <c r="G215" i="1"/>
  <c r="G212" i="1"/>
  <c r="G211" i="1"/>
  <c r="G210" i="1"/>
  <c r="G209" i="1"/>
  <c r="G208" i="1"/>
  <c r="G207" i="1"/>
  <c r="G205" i="1"/>
  <c r="G203" i="1"/>
  <c r="G202" i="1"/>
  <c r="G201" i="1"/>
  <c r="G200" i="1"/>
  <c r="G199" i="1"/>
  <c r="J199" i="1" s="1"/>
  <c r="K199" i="1" s="1"/>
  <c r="G198" i="1"/>
  <c r="G196" i="1"/>
  <c r="G191" i="1"/>
  <c r="G192" i="1"/>
  <c r="G190" i="1"/>
  <c r="G188" i="1"/>
  <c r="G187" i="1"/>
  <c r="G185" i="1"/>
  <c r="G184" i="1"/>
  <c r="G183" i="1"/>
  <c r="G180" i="1"/>
  <c r="G176" i="1"/>
  <c r="G177" i="1"/>
  <c r="G178" i="1"/>
  <c r="G179" i="1"/>
  <c r="G175" i="1"/>
  <c r="G173" i="1"/>
  <c r="G174" i="1"/>
  <c r="G172" i="1"/>
  <c r="G171" i="1"/>
  <c r="G169" i="1"/>
  <c r="G165" i="1"/>
  <c r="G166" i="1"/>
  <c r="G167" i="1"/>
  <c r="G168" i="1"/>
  <c r="G164" i="1"/>
  <c r="G163" i="1"/>
  <c r="G160" i="1"/>
  <c r="G161" i="1"/>
  <c r="G159" i="1"/>
  <c r="G153" i="1"/>
  <c r="G154" i="1"/>
  <c r="G155" i="1"/>
  <c r="G156" i="1"/>
  <c r="G157" i="1"/>
  <c r="G152" i="1"/>
  <c r="G146" i="1"/>
  <c r="G147" i="1"/>
  <c r="G148" i="1"/>
  <c r="G149" i="1"/>
  <c r="G150" i="1"/>
  <c r="G145" i="1"/>
  <c r="G143" i="1"/>
  <c r="G142" i="1"/>
  <c r="G141" i="1"/>
  <c r="G140" i="1"/>
  <c r="G139" i="1"/>
  <c r="G138" i="1"/>
  <c r="G136" i="1"/>
  <c r="G135" i="1"/>
  <c r="G134" i="1"/>
  <c r="G133" i="1"/>
  <c r="G132" i="1"/>
  <c r="G131" i="1"/>
  <c r="G128" i="1"/>
  <c r="G127" i="1"/>
  <c r="G126" i="1"/>
  <c r="G125" i="1"/>
  <c r="G124" i="1"/>
  <c r="G123" i="1"/>
  <c r="G121" i="1"/>
  <c r="G120" i="1"/>
  <c r="G119" i="1"/>
  <c r="G118" i="1"/>
  <c r="G117" i="1"/>
  <c r="G116" i="1"/>
  <c r="G109" i="1"/>
  <c r="G110" i="1"/>
  <c r="G111" i="1"/>
  <c r="G112" i="1"/>
  <c r="G113" i="1"/>
  <c r="G108" i="1"/>
  <c r="G99" i="1"/>
  <c r="G84" i="1"/>
  <c r="G83" i="1"/>
  <c r="G75" i="1"/>
  <c r="G76" i="1"/>
  <c r="G77" i="1"/>
  <c r="G78" i="1"/>
  <c r="G79" i="1"/>
  <c r="G80" i="1"/>
  <c r="G81" i="1"/>
  <c r="G82" i="1"/>
  <c r="G74" i="1"/>
  <c r="G73" i="1"/>
  <c r="G72" i="1"/>
  <c r="G70" i="1"/>
  <c r="G69" i="1"/>
  <c r="G68" i="1"/>
  <c r="G67" i="1"/>
  <c r="G66" i="1"/>
  <c r="G65" i="1"/>
  <c r="G64" i="1"/>
  <c r="G63" i="1"/>
  <c r="G62" i="1"/>
  <c r="G61" i="1"/>
  <c r="G60" i="1"/>
  <c r="G59" i="1"/>
  <c r="G58" i="1"/>
  <c r="G56" i="1"/>
  <c r="G55" i="1"/>
  <c r="G54" i="1"/>
  <c r="G53" i="1"/>
  <c r="G52" i="1"/>
  <c r="G51" i="1"/>
  <c r="G50" i="1"/>
  <c r="G49" i="1"/>
  <c r="G48" i="1"/>
  <c r="G47" i="1"/>
  <c r="G46" i="1"/>
  <c r="G45" i="1"/>
  <c r="G44" i="1"/>
  <c r="G41" i="1"/>
  <c r="G40" i="1"/>
  <c r="G39" i="1"/>
  <c r="G37" i="1"/>
  <c r="G36" i="1"/>
  <c r="G35" i="1"/>
  <c r="G33" i="1"/>
  <c r="G32" i="1"/>
  <c r="G31" i="1"/>
  <c r="G29" i="1"/>
  <c r="G27" i="1"/>
  <c r="G19" i="1"/>
  <c r="G20" i="1"/>
  <c r="G21" i="1"/>
  <c r="G22" i="1"/>
  <c r="G23" i="1"/>
  <c r="G24" i="1"/>
  <c r="G25" i="1"/>
  <c r="G26" i="1"/>
  <c r="G18" i="1"/>
  <c r="G12" i="1"/>
  <c r="G13" i="1"/>
  <c r="G14" i="1"/>
  <c r="G15" i="1"/>
  <c r="G16" i="1"/>
  <c r="G17" i="1"/>
  <c r="G10" i="1"/>
  <c r="G11" i="1"/>
  <c r="G9" i="1"/>
  <c r="G8" i="1"/>
  <c r="J310" i="13"/>
  <c r="J316" i="13"/>
  <c r="J317" i="13" s="1"/>
  <c r="I315" i="13"/>
  <c r="J315" i="13" s="1"/>
  <c r="G315" i="13"/>
  <c r="F315" i="13"/>
  <c r="I314" i="13"/>
  <c r="J314" i="13" s="1"/>
  <c r="G314" i="13"/>
  <c r="F314" i="13"/>
  <c r="I313" i="13"/>
  <c r="J313" i="13" s="1"/>
  <c r="G313" i="13"/>
  <c r="F313" i="13"/>
  <c r="I312" i="13"/>
  <c r="J312" i="13" s="1"/>
  <c r="G312" i="13"/>
  <c r="F312" i="13"/>
  <c r="I311" i="13"/>
  <c r="J311" i="13" s="1"/>
  <c r="G311" i="13"/>
  <c r="F311" i="13"/>
  <c r="I307" i="13"/>
  <c r="J307" i="13" s="1"/>
  <c r="G307" i="13"/>
  <c r="F307" i="13"/>
  <c r="I306" i="13"/>
  <c r="J306" i="13" s="1"/>
  <c r="G306" i="13"/>
  <c r="F306" i="13"/>
  <c r="I305" i="13"/>
  <c r="J305" i="13" s="1"/>
  <c r="G305" i="13"/>
  <c r="F305" i="13"/>
  <c r="I304" i="13"/>
  <c r="J304" i="13" s="1"/>
  <c r="G304" i="13"/>
  <c r="F304" i="13"/>
  <c r="I303" i="13"/>
  <c r="J303" i="13" s="1"/>
  <c r="G303" i="13"/>
  <c r="F303" i="13"/>
  <c r="I299" i="13"/>
  <c r="J299" i="13" s="1"/>
  <c r="G299" i="13"/>
  <c r="F299" i="13"/>
  <c r="I298" i="13"/>
  <c r="J298" i="13" s="1"/>
  <c r="G298" i="13"/>
  <c r="F298" i="13"/>
  <c r="I297" i="13"/>
  <c r="J297" i="13" s="1"/>
  <c r="G297" i="13"/>
  <c r="F297" i="13"/>
  <c r="I296" i="13"/>
  <c r="J296" i="13" s="1"/>
  <c r="G296" i="13"/>
  <c r="F296" i="13"/>
  <c r="I295" i="13"/>
  <c r="J295" i="13" s="1"/>
  <c r="G295" i="13"/>
  <c r="F295" i="13"/>
  <c r="I290" i="13"/>
  <c r="J290" i="13" s="1"/>
  <c r="G290" i="13"/>
  <c r="F290" i="13"/>
  <c r="I289" i="13"/>
  <c r="J289" i="13" s="1"/>
  <c r="G289" i="13"/>
  <c r="F289" i="13"/>
  <c r="I288" i="13"/>
  <c r="J288" i="13" s="1"/>
  <c r="G288" i="13"/>
  <c r="F288" i="13"/>
  <c r="I283" i="13"/>
  <c r="J283" i="13" s="1"/>
  <c r="G283" i="13"/>
  <c r="F283" i="13"/>
  <c r="I282" i="13"/>
  <c r="J282" i="13" s="1"/>
  <c r="G282" i="13"/>
  <c r="F282" i="13"/>
  <c r="I281" i="13"/>
  <c r="J281" i="13" s="1"/>
  <c r="G281" i="13"/>
  <c r="F281" i="13"/>
  <c r="I280" i="13"/>
  <c r="J280" i="13" s="1"/>
  <c r="G280" i="13"/>
  <c r="F280" i="13"/>
  <c r="I276" i="13"/>
  <c r="J276" i="13" s="1"/>
  <c r="G276" i="13"/>
  <c r="F276" i="13"/>
  <c r="I275" i="13"/>
  <c r="J275" i="13" s="1"/>
  <c r="G275" i="13"/>
  <c r="F275" i="13"/>
  <c r="I274" i="13"/>
  <c r="J274" i="13" s="1"/>
  <c r="G274" i="13"/>
  <c r="F274" i="13"/>
  <c r="I273" i="13"/>
  <c r="J273" i="13" s="1"/>
  <c r="G273" i="13"/>
  <c r="F273" i="13"/>
  <c r="I272" i="13"/>
  <c r="J272" i="13" s="1"/>
  <c r="G272" i="13"/>
  <c r="F272" i="13"/>
  <c r="I271" i="13"/>
  <c r="J271" i="13" s="1"/>
  <c r="G271" i="13"/>
  <c r="F271" i="13"/>
  <c r="I266" i="13"/>
  <c r="J266" i="13" s="1"/>
  <c r="G266" i="13"/>
  <c r="F266" i="13"/>
  <c r="I265" i="13"/>
  <c r="J265" i="13" s="1"/>
  <c r="G265" i="13"/>
  <c r="F265" i="13"/>
  <c r="I264" i="13"/>
  <c r="J264" i="13" s="1"/>
  <c r="G264" i="13"/>
  <c r="F264" i="13"/>
  <c r="I263" i="13"/>
  <c r="J263" i="13" s="1"/>
  <c r="G263" i="13"/>
  <c r="F263" i="13"/>
  <c r="I262" i="13"/>
  <c r="J262" i="13" s="1"/>
  <c r="G262" i="13"/>
  <c r="F262" i="13"/>
  <c r="I258" i="13"/>
  <c r="J258" i="13" s="1"/>
  <c r="G258" i="13"/>
  <c r="F258" i="13"/>
  <c r="I257" i="13"/>
  <c r="J257" i="13" s="1"/>
  <c r="G257" i="13"/>
  <c r="F257" i="13"/>
  <c r="I256" i="13"/>
  <c r="J256" i="13" s="1"/>
  <c r="G256" i="13"/>
  <c r="F256" i="13"/>
  <c r="I255" i="13"/>
  <c r="J255" i="13" s="1"/>
  <c r="G255" i="13"/>
  <c r="F255" i="13"/>
  <c r="I254" i="13"/>
  <c r="J254" i="13" s="1"/>
  <c r="G254" i="13"/>
  <c r="F254" i="13"/>
  <c r="I245" i="13"/>
  <c r="J245" i="13" s="1"/>
  <c r="G245" i="13"/>
  <c r="F245" i="13"/>
  <c r="I244" i="13"/>
  <c r="J244" i="13" s="1"/>
  <c r="G244" i="13"/>
  <c r="F244" i="13"/>
  <c r="I243" i="13"/>
  <c r="J243" i="13" s="1"/>
  <c r="G243" i="13"/>
  <c r="F243" i="13"/>
  <c r="I242" i="13"/>
  <c r="J242" i="13" s="1"/>
  <c r="G242" i="13"/>
  <c r="F242" i="13"/>
  <c r="I241" i="13"/>
  <c r="J241" i="13" s="1"/>
  <c r="G241" i="13"/>
  <c r="F241" i="13"/>
  <c r="I237" i="13"/>
  <c r="J237" i="13" s="1"/>
  <c r="G237" i="13"/>
  <c r="F237" i="13"/>
  <c r="I236" i="13"/>
  <c r="J236" i="13" s="1"/>
  <c r="G236" i="13"/>
  <c r="F236" i="13"/>
  <c r="I235" i="13"/>
  <c r="J235" i="13" s="1"/>
  <c r="G235" i="13"/>
  <c r="F235" i="13"/>
  <c r="I229" i="13"/>
  <c r="J229" i="13" s="1"/>
  <c r="G229" i="13"/>
  <c r="F229" i="13"/>
  <c r="I228" i="13"/>
  <c r="J228" i="13" s="1"/>
  <c r="G228" i="13"/>
  <c r="F228" i="13"/>
  <c r="I227" i="13"/>
  <c r="J227" i="13" s="1"/>
  <c r="G227" i="13"/>
  <c r="F227" i="13"/>
  <c r="I226" i="13"/>
  <c r="J226" i="13" s="1"/>
  <c r="G226" i="13"/>
  <c r="F226" i="13"/>
  <c r="I225" i="13"/>
  <c r="J225" i="13" s="1"/>
  <c r="G225" i="13"/>
  <c r="F225" i="13"/>
  <c r="F216" i="13"/>
  <c r="G216" i="13"/>
  <c r="I216" i="13"/>
  <c r="J216" i="13" s="1"/>
  <c r="F217" i="13"/>
  <c r="G217" i="13"/>
  <c r="I217" i="13"/>
  <c r="J217" i="13" s="1"/>
  <c r="F218" i="13"/>
  <c r="G218" i="13"/>
  <c r="I218" i="13"/>
  <c r="J218" i="13" s="1"/>
  <c r="F219" i="13"/>
  <c r="G219" i="13"/>
  <c r="I219" i="13"/>
  <c r="J219" i="13" s="1"/>
  <c r="F220" i="13"/>
  <c r="G220" i="13"/>
  <c r="I220" i="13"/>
  <c r="J220" i="13" s="1"/>
  <c r="I215" i="13"/>
  <c r="J215" i="13" s="1"/>
  <c r="G215" i="13"/>
  <c r="F215" i="13"/>
  <c r="I211" i="13"/>
  <c r="J211" i="13" s="1"/>
  <c r="G211" i="13"/>
  <c r="F211" i="13"/>
  <c r="I210" i="13"/>
  <c r="J210" i="13" s="1"/>
  <c r="G210" i="13"/>
  <c r="F210" i="13"/>
  <c r="I209" i="13"/>
  <c r="J209" i="13" s="1"/>
  <c r="G209" i="13"/>
  <c r="F209" i="13"/>
  <c r="I208" i="13"/>
  <c r="J208" i="13" s="1"/>
  <c r="G208" i="13"/>
  <c r="F208" i="13"/>
  <c r="I207" i="13"/>
  <c r="J207" i="13" s="1"/>
  <c r="G207" i="13"/>
  <c r="F207" i="13"/>
  <c r="I206" i="13"/>
  <c r="J206" i="13" s="1"/>
  <c r="G206" i="13"/>
  <c r="F206" i="13"/>
  <c r="I200" i="13"/>
  <c r="J200" i="13" s="1"/>
  <c r="G200" i="13"/>
  <c r="F200" i="13"/>
  <c r="I199" i="13"/>
  <c r="J199" i="13" s="1"/>
  <c r="G199" i="13"/>
  <c r="F199" i="13"/>
  <c r="I198" i="13"/>
  <c r="J198" i="13" s="1"/>
  <c r="G198" i="13"/>
  <c r="F198" i="13"/>
  <c r="F182" i="13"/>
  <c r="G182" i="13"/>
  <c r="I182" i="13"/>
  <c r="J182" i="13" s="1"/>
  <c r="I181" i="13"/>
  <c r="J181" i="13" s="1"/>
  <c r="G181" i="13"/>
  <c r="F181" i="13"/>
  <c r="I185" i="13"/>
  <c r="J185" i="13" s="1"/>
  <c r="G185" i="13"/>
  <c r="F185" i="13"/>
  <c r="I184" i="13"/>
  <c r="J184" i="13" s="1"/>
  <c r="G184" i="13"/>
  <c r="F184" i="13"/>
  <c r="I183" i="13"/>
  <c r="J183" i="13" s="1"/>
  <c r="G183" i="13"/>
  <c r="F183" i="13"/>
  <c r="I180" i="13"/>
  <c r="J180" i="13" s="1"/>
  <c r="G180" i="13"/>
  <c r="F180" i="13"/>
  <c r="I176" i="13"/>
  <c r="J176" i="13" s="1"/>
  <c r="G176" i="13"/>
  <c r="F176" i="13"/>
  <c r="I175" i="13"/>
  <c r="J175" i="13" s="1"/>
  <c r="G175" i="13"/>
  <c r="F175" i="13"/>
  <c r="I174" i="13"/>
  <c r="J174" i="13" s="1"/>
  <c r="G174" i="13"/>
  <c r="F174" i="13"/>
  <c r="I173" i="13"/>
  <c r="J173" i="13" s="1"/>
  <c r="G173" i="13"/>
  <c r="F173" i="13"/>
  <c r="I172" i="13"/>
  <c r="J172" i="13" s="1"/>
  <c r="G172" i="13"/>
  <c r="F172" i="13"/>
  <c r="I167" i="13"/>
  <c r="J167" i="13" s="1"/>
  <c r="G167" i="13"/>
  <c r="F167" i="13"/>
  <c r="I166" i="13"/>
  <c r="J166" i="13" s="1"/>
  <c r="G166" i="13"/>
  <c r="F166" i="13"/>
  <c r="I165" i="13"/>
  <c r="J165" i="13" s="1"/>
  <c r="G165" i="13"/>
  <c r="F165" i="13"/>
  <c r="I164" i="13"/>
  <c r="J164" i="13" s="1"/>
  <c r="G164" i="13"/>
  <c r="F164" i="13"/>
  <c r="I163" i="13"/>
  <c r="J163" i="13" s="1"/>
  <c r="G163" i="13"/>
  <c r="F163" i="13"/>
  <c r="I162" i="13"/>
  <c r="J162" i="13" s="1"/>
  <c r="G162" i="13"/>
  <c r="F162" i="13"/>
  <c r="I158" i="13"/>
  <c r="J158" i="13" s="1"/>
  <c r="G158" i="13"/>
  <c r="F158" i="13"/>
  <c r="I157" i="13"/>
  <c r="J157" i="13" s="1"/>
  <c r="G157" i="13"/>
  <c r="F157" i="13"/>
  <c r="I156" i="13"/>
  <c r="J156" i="13" s="1"/>
  <c r="G156" i="13"/>
  <c r="F156" i="13"/>
  <c r="I152" i="13"/>
  <c r="J152" i="13" s="1"/>
  <c r="G152" i="13"/>
  <c r="F152" i="13"/>
  <c r="I151" i="13"/>
  <c r="J151" i="13" s="1"/>
  <c r="G151" i="13"/>
  <c r="F151" i="13"/>
  <c r="I150" i="13"/>
  <c r="J150" i="13" s="1"/>
  <c r="G150" i="13"/>
  <c r="F150" i="13"/>
  <c r="I149" i="13"/>
  <c r="J149" i="13" s="1"/>
  <c r="G149" i="13"/>
  <c r="F149" i="13"/>
  <c r="J208" i="1" l="1"/>
  <c r="K208" i="1" s="1"/>
  <c r="J248" i="1"/>
  <c r="J239" i="1"/>
  <c r="J201" i="1"/>
  <c r="K201" i="1" s="1"/>
  <c r="L201" i="1" s="1"/>
  <c r="J210" i="1"/>
  <c r="K210" i="1" s="1"/>
  <c r="L210" i="1" s="1"/>
  <c r="J238" i="1"/>
  <c r="K238" i="1" s="1"/>
  <c r="L238" i="1" s="1"/>
  <c r="J247" i="1"/>
  <c r="K247" i="1" s="1"/>
  <c r="K240" i="1"/>
  <c r="L240" i="1" s="1"/>
  <c r="K200" i="1"/>
  <c r="L200" i="1" s="1"/>
  <c r="K248" i="1"/>
  <c r="L248" i="1" s="1"/>
  <c r="K239" i="1"/>
  <c r="L239" i="1" s="1"/>
  <c r="L247" i="1"/>
  <c r="L208" i="1"/>
  <c r="L209" i="1"/>
  <c r="L199" i="1"/>
  <c r="J308" i="13"/>
  <c r="J300" i="13"/>
  <c r="J301" i="13"/>
  <c r="J294" i="13" s="1"/>
  <c r="J309" i="13"/>
  <c r="J302" i="13" s="1"/>
  <c r="J277" i="13"/>
  <c r="J291" i="13"/>
  <c r="J292" i="13"/>
  <c r="J287" i="13" s="1"/>
  <c r="J284" i="13"/>
  <c r="J285" i="13" s="1"/>
  <c r="J279" i="13" s="1"/>
  <c r="J278" i="13"/>
  <c r="J270" i="13" s="1"/>
  <c r="J267" i="13"/>
  <c r="J259" i="13"/>
  <c r="J260" i="13" s="1"/>
  <c r="J253" i="13" s="1"/>
  <c r="J238" i="13"/>
  <c r="J239" i="13" s="1"/>
  <c r="J234" i="13" s="1"/>
  <c r="J246" i="13"/>
  <c r="J247" i="13" s="1"/>
  <c r="J240" i="13" s="1"/>
  <c r="J230" i="13"/>
  <c r="J221" i="13"/>
  <c r="J222" i="13" s="1"/>
  <c r="J214" i="13" s="1"/>
  <c r="J212" i="13"/>
  <c r="J213" i="13" s="1"/>
  <c r="J205" i="13" s="1"/>
  <c r="J201" i="13"/>
  <c r="J202" i="13" s="1"/>
  <c r="J197" i="13" s="1"/>
  <c r="J186" i="13"/>
  <c r="J187" i="13" s="1"/>
  <c r="J179" i="13" s="1"/>
  <c r="J177" i="13"/>
  <c r="J178" i="13" s="1"/>
  <c r="J171" i="13" s="1"/>
  <c r="J168" i="13"/>
  <c r="J169" i="13" s="1"/>
  <c r="J161" i="13" s="1"/>
  <c r="J159" i="13"/>
  <c r="J160" i="13" s="1"/>
  <c r="J153" i="13"/>
  <c r="J154" i="13" s="1"/>
  <c r="F144" i="13"/>
  <c r="G144" i="13"/>
  <c r="I144" i="13"/>
  <c r="J144" i="13" s="1"/>
  <c r="F145" i="13"/>
  <c r="G145" i="13"/>
  <c r="I145" i="13"/>
  <c r="J145" i="13" s="1"/>
  <c r="I143" i="13"/>
  <c r="J143" i="13" s="1"/>
  <c r="G143" i="13"/>
  <c r="F143" i="13"/>
  <c r="I142" i="13"/>
  <c r="J142" i="13" s="1"/>
  <c r="G142" i="13"/>
  <c r="F142" i="13"/>
  <c r="I141" i="13"/>
  <c r="J141" i="13" s="1"/>
  <c r="G141" i="13"/>
  <c r="F141" i="13"/>
  <c r="I140" i="13"/>
  <c r="J140" i="13" s="1"/>
  <c r="G140" i="13"/>
  <c r="F140" i="13"/>
  <c r="I139" i="13"/>
  <c r="J139" i="13" s="1"/>
  <c r="G139" i="13"/>
  <c r="F139" i="13"/>
  <c r="I138" i="13"/>
  <c r="J138" i="13" s="1"/>
  <c r="G138" i="13"/>
  <c r="F138" i="13"/>
  <c r="I134" i="13"/>
  <c r="J134" i="13" s="1"/>
  <c r="G134" i="13"/>
  <c r="F134" i="13"/>
  <c r="I133" i="13"/>
  <c r="J133" i="13" s="1"/>
  <c r="G133" i="13"/>
  <c r="F133" i="13"/>
  <c r="I132" i="13"/>
  <c r="J132" i="13" s="1"/>
  <c r="G132" i="13"/>
  <c r="F132" i="13"/>
  <c r="I131" i="13"/>
  <c r="J131" i="13" s="1"/>
  <c r="G131" i="13"/>
  <c r="F131" i="13"/>
  <c r="I127" i="13"/>
  <c r="J127" i="13" s="1"/>
  <c r="G127" i="13"/>
  <c r="F127" i="13"/>
  <c r="I126" i="13"/>
  <c r="J126" i="13" s="1"/>
  <c r="G126" i="13"/>
  <c r="F126" i="13"/>
  <c r="I125" i="13"/>
  <c r="J125" i="13" s="1"/>
  <c r="G125" i="13"/>
  <c r="F125" i="13"/>
  <c r="I124" i="13"/>
  <c r="J124" i="13" s="1"/>
  <c r="G124" i="13"/>
  <c r="F124" i="13"/>
  <c r="I123" i="13"/>
  <c r="J123" i="13" s="1"/>
  <c r="G123" i="13"/>
  <c r="F123" i="13"/>
  <c r="I122" i="13"/>
  <c r="J122" i="13" s="1"/>
  <c r="G122" i="13"/>
  <c r="F122" i="13"/>
  <c r="I118" i="13"/>
  <c r="J118" i="13" s="1"/>
  <c r="G118" i="13"/>
  <c r="F118" i="13"/>
  <c r="I117" i="13"/>
  <c r="J117" i="13" s="1"/>
  <c r="G117" i="13"/>
  <c r="F117" i="13"/>
  <c r="I116" i="13"/>
  <c r="J116" i="13" s="1"/>
  <c r="G116" i="13"/>
  <c r="F116" i="13"/>
  <c r="I115" i="13"/>
  <c r="J115" i="13" s="1"/>
  <c r="G115" i="13"/>
  <c r="F115" i="13"/>
  <c r="I111" i="13"/>
  <c r="J111" i="13" s="1"/>
  <c r="G111" i="13"/>
  <c r="F111" i="13"/>
  <c r="I110" i="13"/>
  <c r="J110" i="13" s="1"/>
  <c r="G110" i="13"/>
  <c r="F110" i="13"/>
  <c r="I109" i="13"/>
  <c r="J109" i="13" s="1"/>
  <c r="G109" i="13"/>
  <c r="F109" i="13"/>
  <c r="I108" i="13"/>
  <c r="J108" i="13" s="1"/>
  <c r="G108" i="13"/>
  <c r="F108" i="13"/>
  <c r="I107" i="13"/>
  <c r="J107" i="13" s="1"/>
  <c r="G107" i="13"/>
  <c r="F107" i="13"/>
  <c r="I106" i="13"/>
  <c r="J106" i="13" s="1"/>
  <c r="G106" i="13"/>
  <c r="F106" i="13"/>
  <c r="F102" i="13"/>
  <c r="G102" i="13"/>
  <c r="I102" i="13"/>
  <c r="J102" i="13" s="1"/>
  <c r="F98" i="13"/>
  <c r="G98" i="13"/>
  <c r="I98" i="13"/>
  <c r="J98" i="13" s="1"/>
  <c r="F99" i="13"/>
  <c r="G99" i="13"/>
  <c r="I99" i="13"/>
  <c r="J99" i="13" s="1"/>
  <c r="F100" i="13"/>
  <c r="G100" i="13"/>
  <c r="I100" i="13"/>
  <c r="J100" i="13" s="1"/>
  <c r="F101" i="13"/>
  <c r="G101" i="13"/>
  <c r="I101" i="13"/>
  <c r="J101" i="13" s="1"/>
  <c r="I97" i="13"/>
  <c r="J97" i="13" s="1"/>
  <c r="G97" i="13"/>
  <c r="F97" i="13"/>
  <c r="F89" i="13"/>
  <c r="G89" i="13"/>
  <c r="I89" i="13"/>
  <c r="J89" i="13" s="1"/>
  <c r="F90" i="13"/>
  <c r="G90" i="13"/>
  <c r="I90" i="13"/>
  <c r="J90" i="13" s="1"/>
  <c r="F91" i="13"/>
  <c r="G91" i="13"/>
  <c r="I91" i="13"/>
  <c r="J91" i="13" s="1"/>
  <c r="F92" i="13"/>
  <c r="G92" i="13"/>
  <c r="I92" i="13"/>
  <c r="J92" i="13" s="1"/>
  <c r="F93" i="13"/>
  <c r="G93" i="13"/>
  <c r="I93" i="13"/>
  <c r="J93" i="13" s="1"/>
  <c r="I88" i="13"/>
  <c r="J88" i="13" s="1"/>
  <c r="G88" i="13"/>
  <c r="F88" i="13"/>
  <c r="J268" i="13" l="1"/>
  <c r="J261" i="13" s="1"/>
  <c r="J155" i="13"/>
  <c r="J148" i="13"/>
  <c r="J135" i="13"/>
  <c r="J136" i="13" s="1"/>
  <c r="J130" i="13" s="1"/>
  <c r="J146" i="13"/>
  <c r="J147" i="13" s="1"/>
  <c r="J137" i="13" s="1"/>
  <c r="J128" i="13"/>
  <c r="J112" i="13"/>
  <c r="J113" i="13" s="1"/>
  <c r="J105" i="13" s="1"/>
  <c r="J119" i="13"/>
  <c r="J120" i="13" s="1"/>
  <c r="J103" i="13"/>
  <c r="J104" i="13" s="1"/>
  <c r="J96" i="13" s="1"/>
  <c r="J94" i="13"/>
  <c r="J95" i="13" s="1"/>
  <c r="J87" i="13" s="1"/>
  <c r="F83" i="13"/>
  <c r="G83" i="13"/>
  <c r="I83" i="13"/>
  <c r="J83" i="13" s="1"/>
  <c r="F84" i="13"/>
  <c r="G84" i="13"/>
  <c r="I84" i="13"/>
  <c r="J84" i="13" s="1"/>
  <c r="I82" i="13"/>
  <c r="J82" i="13" s="1"/>
  <c r="G82" i="13"/>
  <c r="F82" i="13"/>
  <c r="I81" i="13"/>
  <c r="J81" i="13" s="1"/>
  <c r="G81" i="13"/>
  <c r="F81" i="13"/>
  <c r="I77" i="13"/>
  <c r="J77" i="13" s="1"/>
  <c r="G77" i="13"/>
  <c r="F77" i="13"/>
  <c r="I76" i="13"/>
  <c r="J76" i="13" s="1"/>
  <c r="G76" i="13"/>
  <c r="F76" i="13"/>
  <c r="I75" i="13"/>
  <c r="J75" i="13" s="1"/>
  <c r="G75" i="13"/>
  <c r="F75" i="13"/>
  <c r="I74" i="13"/>
  <c r="J74" i="13" s="1"/>
  <c r="G74" i="13"/>
  <c r="F74" i="13"/>
  <c r="I67" i="13"/>
  <c r="J67" i="13" s="1"/>
  <c r="G67" i="13"/>
  <c r="F67" i="13"/>
  <c r="F66" i="13"/>
  <c r="G66" i="13"/>
  <c r="I66" i="13"/>
  <c r="J66" i="13" s="1"/>
  <c r="F68" i="13"/>
  <c r="G68" i="13"/>
  <c r="I68" i="13"/>
  <c r="J68" i="13" s="1"/>
  <c r="F69" i="13"/>
  <c r="G69" i="13"/>
  <c r="I69" i="13"/>
  <c r="J69" i="13" s="1"/>
  <c r="F70" i="13"/>
  <c r="G70" i="13"/>
  <c r="I70" i="13"/>
  <c r="J70" i="13" s="1"/>
  <c r="I65" i="13"/>
  <c r="J65" i="13" s="1"/>
  <c r="G65" i="13"/>
  <c r="F65" i="13"/>
  <c r="F60" i="13"/>
  <c r="G60" i="13"/>
  <c r="I60" i="13"/>
  <c r="J60" i="13" s="1"/>
  <c r="I59" i="13"/>
  <c r="J59" i="13" s="1"/>
  <c r="G59" i="13"/>
  <c r="F59" i="13"/>
  <c r="I58" i="13"/>
  <c r="J58" i="13" s="1"/>
  <c r="G58" i="13"/>
  <c r="F58" i="13"/>
  <c r="I57" i="13"/>
  <c r="J57" i="13" s="1"/>
  <c r="G57" i="13"/>
  <c r="F57" i="13"/>
  <c r="I53" i="13"/>
  <c r="J53" i="13" s="1"/>
  <c r="G53" i="13"/>
  <c r="F53" i="13"/>
  <c r="I52" i="13"/>
  <c r="J52" i="13" s="1"/>
  <c r="G52" i="13"/>
  <c r="F52" i="13"/>
  <c r="I51" i="13"/>
  <c r="J51" i="13" s="1"/>
  <c r="G51" i="13"/>
  <c r="F51" i="13"/>
  <c r="I50" i="13"/>
  <c r="J50" i="13" s="1"/>
  <c r="G50" i="13"/>
  <c r="F50" i="13"/>
  <c r="I49" i="13"/>
  <c r="J49" i="13" s="1"/>
  <c r="G49" i="13"/>
  <c r="F49" i="13"/>
  <c r="I48" i="13"/>
  <c r="J48" i="13" s="1"/>
  <c r="G48" i="13"/>
  <c r="F48" i="13"/>
  <c r="F39" i="13"/>
  <c r="G39" i="13"/>
  <c r="I39" i="13"/>
  <c r="J39" i="13" s="1"/>
  <c r="F40" i="13"/>
  <c r="G40" i="13"/>
  <c r="I40" i="13"/>
  <c r="J40" i="13" s="1"/>
  <c r="F41" i="13"/>
  <c r="G41" i="13"/>
  <c r="I41" i="13"/>
  <c r="J41" i="13" s="1"/>
  <c r="F42" i="13"/>
  <c r="G42" i="13"/>
  <c r="I42" i="13"/>
  <c r="J42" i="13" s="1"/>
  <c r="F43" i="13"/>
  <c r="G43" i="13"/>
  <c r="I43" i="13"/>
  <c r="J43" i="13" s="1"/>
  <c r="F44" i="13"/>
  <c r="G44" i="13"/>
  <c r="I44" i="13"/>
  <c r="J44" i="13" s="1"/>
  <c r="I38" i="13"/>
  <c r="J38" i="13" s="1"/>
  <c r="G38" i="13"/>
  <c r="F38" i="13"/>
  <c r="G51" i="3"/>
  <c r="F10" i="13"/>
  <c r="G10" i="13"/>
  <c r="I10" i="13"/>
  <c r="J10" i="13" s="1"/>
  <c r="F11" i="13"/>
  <c r="G11" i="13"/>
  <c r="I11" i="13"/>
  <c r="J11" i="13" s="1"/>
  <c r="F12" i="13"/>
  <c r="G12" i="13"/>
  <c r="I12" i="13"/>
  <c r="J12" i="13" s="1"/>
  <c r="G9" i="13"/>
  <c r="F9" i="13"/>
  <c r="I9" i="13"/>
  <c r="J9" i="13" s="1"/>
  <c r="G447" i="3"/>
  <c r="G446" i="3"/>
  <c r="G444" i="3"/>
  <c r="G443" i="3"/>
  <c r="G441" i="3"/>
  <c r="G440" i="3"/>
  <c r="G434" i="3"/>
  <c r="G433" i="3"/>
  <c r="G431" i="3"/>
  <c r="G430" i="3"/>
  <c r="G428" i="3"/>
  <c r="G427" i="3"/>
  <c r="G420" i="3"/>
  <c r="G419" i="3"/>
  <c r="G417" i="3"/>
  <c r="G416" i="3"/>
  <c r="G414" i="3"/>
  <c r="G413" i="3"/>
  <c r="G407" i="3"/>
  <c r="G406" i="3"/>
  <c r="G404" i="3"/>
  <c r="G403" i="3"/>
  <c r="G401" i="3"/>
  <c r="G400" i="3"/>
  <c r="G393" i="3"/>
  <c r="G392" i="3"/>
  <c r="G390" i="3"/>
  <c r="G389" i="3"/>
  <c r="G387" i="3"/>
  <c r="G386" i="3"/>
  <c r="G380" i="3"/>
  <c r="G379" i="3"/>
  <c r="G377" i="3"/>
  <c r="G376" i="3"/>
  <c r="G374" i="3"/>
  <c r="G373" i="3"/>
  <c r="G362" i="3"/>
  <c r="G361" i="3"/>
  <c r="G360" i="3"/>
  <c r="G358" i="3"/>
  <c r="G357" i="3"/>
  <c r="G356" i="3"/>
  <c r="G348" i="3"/>
  <c r="G330" i="3"/>
  <c r="G329" i="3"/>
  <c r="G328" i="3"/>
  <c r="G325" i="3"/>
  <c r="G324" i="3"/>
  <c r="G323" i="3"/>
  <c r="G321" i="3"/>
  <c r="G320" i="3"/>
  <c r="G319" i="3"/>
  <c r="G317" i="3"/>
  <c r="G316" i="3"/>
  <c r="G315" i="3"/>
  <c r="G298" i="3"/>
  <c r="G296" i="3"/>
  <c r="G294" i="3"/>
  <c r="G292" i="3"/>
  <c r="G290" i="3"/>
  <c r="G288" i="3"/>
  <c r="G285" i="3"/>
  <c r="G283" i="3"/>
  <c r="G281" i="3"/>
  <c r="G279" i="3"/>
  <c r="G277" i="3"/>
  <c r="G275" i="3"/>
  <c r="G271" i="3"/>
  <c r="G269" i="3"/>
  <c r="G267" i="3"/>
  <c r="G265" i="3"/>
  <c r="G263" i="3"/>
  <c r="G261" i="3"/>
  <c r="G258" i="3"/>
  <c r="G256" i="3"/>
  <c r="G254" i="3"/>
  <c r="G252" i="3"/>
  <c r="G250" i="3"/>
  <c r="G248" i="3"/>
  <c r="G192" i="3"/>
  <c r="G189" i="3"/>
  <c r="G186" i="3"/>
  <c r="G183" i="3"/>
  <c r="G180" i="3"/>
  <c r="G177" i="3"/>
  <c r="G172" i="3"/>
  <c r="G171" i="3"/>
  <c r="G170" i="3"/>
  <c r="G168" i="3"/>
  <c r="G167" i="3"/>
  <c r="G164" i="3"/>
  <c r="G163" i="3"/>
  <c r="G162" i="3"/>
  <c r="G159" i="3"/>
  <c r="G157" i="3"/>
  <c r="G156" i="3"/>
  <c r="G155" i="3"/>
  <c r="G153" i="3"/>
  <c r="G151" i="3"/>
  <c r="G150" i="3"/>
  <c r="G149" i="3"/>
  <c r="G147" i="3"/>
  <c r="G145" i="3"/>
  <c r="G144" i="3"/>
  <c r="G143" i="3"/>
  <c r="G141" i="3"/>
  <c r="G140" i="3"/>
  <c r="G139" i="3"/>
  <c r="G137" i="3"/>
  <c r="G136" i="3"/>
  <c r="G135" i="3"/>
  <c r="G133" i="3"/>
  <c r="G130" i="3"/>
  <c r="G129" i="3"/>
  <c r="G128" i="3"/>
  <c r="G125" i="3"/>
  <c r="G124" i="3"/>
  <c r="G123" i="3"/>
  <c r="G120" i="3"/>
  <c r="G118" i="3"/>
  <c r="G117" i="3"/>
  <c r="G116" i="3"/>
  <c r="G114" i="3"/>
  <c r="G112" i="3"/>
  <c r="G111" i="3"/>
  <c r="G110" i="3"/>
  <c r="G108" i="3"/>
  <c r="G106" i="3"/>
  <c r="G105" i="3"/>
  <c r="G104" i="3"/>
  <c r="G102" i="3"/>
  <c r="G101" i="3"/>
  <c r="G100" i="3"/>
  <c r="G98" i="3"/>
  <c r="G97" i="3"/>
  <c r="G96" i="3"/>
  <c r="G94" i="3"/>
  <c r="G91" i="3"/>
  <c r="G90" i="3"/>
  <c r="G89" i="3"/>
  <c r="G84" i="3"/>
  <c r="G83" i="3"/>
  <c r="G82" i="3"/>
  <c r="G80" i="3"/>
  <c r="G79" i="3"/>
  <c r="G78" i="3"/>
  <c r="G74" i="3"/>
  <c r="G73" i="3"/>
  <c r="G72" i="3"/>
  <c r="G64" i="3"/>
  <c r="G63" i="3"/>
  <c r="G62" i="3"/>
  <c r="G60" i="3"/>
  <c r="G59" i="3"/>
  <c r="G58" i="3"/>
  <c r="G48" i="3"/>
  <c r="G45" i="3"/>
  <c r="G42" i="3"/>
  <c r="G39" i="3"/>
  <c r="G36" i="3"/>
  <c r="G30" i="3"/>
  <c r="G27" i="3"/>
  <c r="G24" i="3"/>
  <c r="G21" i="3"/>
  <c r="G18" i="3"/>
  <c r="G15" i="3"/>
  <c r="G10" i="3"/>
  <c r="G9" i="3"/>
  <c r="J129" i="13" l="1"/>
  <c r="J121" i="13" s="1"/>
  <c r="J114" i="13"/>
  <c r="J78" i="13"/>
  <c r="J79" i="13" s="1"/>
  <c r="J73" i="13" s="1"/>
  <c r="J85" i="13"/>
  <c r="J86" i="13" s="1"/>
  <c r="J80" i="13" s="1"/>
  <c r="J71" i="13"/>
  <c r="J61" i="13"/>
  <c r="J62" i="13" s="1"/>
  <c r="J54" i="13"/>
  <c r="J55" i="13" s="1"/>
  <c r="J47" i="13" s="1"/>
  <c r="J45" i="13"/>
  <c r="J46" i="13" s="1"/>
  <c r="J37" i="13" s="1"/>
  <c r="J13" i="13"/>
  <c r="J72" i="13" l="1"/>
  <c r="J64" i="13" s="1"/>
  <c r="J56" i="13"/>
  <c r="J14" i="13"/>
  <c r="J8" i="13" s="1"/>
  <c r="H1036" i="10" l="1"/>
  <c r="H1035" i="10"/>
  <c r="H1034" i="10"/>
  <c r="H1033" i="10"/>
  <c r="H1032" i="10"/>
  <c r="H1030" i="10"/>
  <c r="H1029" i="10"/>
  <c r="H1028" i="10"/>
  <c r="H1027" i="10"/>
  <c r="H1026" i="10"/>
  <c r="H1025" i="10"/>
  <c r="H1023" i="10"/>
  <c r="H1022" i="10"/>
  <c r="H1021" i="10"/>
  <c r="H1020" i="10"/>
  <c r="H1019" i="10"/>
  <c r="H1018" i="10"/>
  <c r="H1016" i="10"/>
  <c r="H1015" i="10"/>
  <c r="H1014" i="10"/>
  <c r="H1013" i="10"/>
  <c r="H1012" i="10"/>
  <c r="H1011" i="10"/>
  <c r="H1009" i="10"/>
  <c r="H1008" i="10"/>
  <c r="H1007" i="10"/>
  <c r="H1006" i="10"/>
  <c r="H1005" i="10"/>
  <c r="H1004" i="10"/>
  <c r="H998" i="10"/>
  <c r="H997" i="10"/>
  <c r="H996" i="10"/>
  <c r="H995" i="10"/>
  <c r="H994" i="10"/>
  <c r="H992" i="10"/>
  <c r="H991" i="10"/>
  <c r="H990" i="10"/>
  <c r="H989" i="10"/>
  <c r="H988" i="10"/>
  <c r="H987" i="10"/>
  <c r="H985" i="10"/>
  <c r="H984" i="10"/>
  <c r="H983" i="10"/>
  <c r="H982" i="10"/>
  <c r="H981" i="10"/>
  <c r="H980" i="10"/>
  <c r="H978" i="10"/>
  <c r="H977" i="10"/>
  <c r="H976" i="10"/>
  <c r="H975" i="10"/>
  <c r="H974" i="10"/>
  <c r="H973" i="10"/>
  <c r="I420" i="3"/>
  <c r="H420" i="3"/>
  <c r="J420" i="3" s="1"/>
  <c r="F420" i="3"/>
  <c r="I419" i="3"/>
  <c r="H419" i="3"/>
  <c r="J419" i="3" s="1"/>
  <c r="J418" i="3" s="1"/>
  <c r="F419" i="3"/>
  <c r="I417" i="3"/>
  <c r="H417" i="3"/>
  <c r="J417" i="3" s="1"/>
  <c r="F417" i="3"/>
  <c r="I416" i="3"/>
  <c r="H416" i="3"/>
  <c r="J416" i="3" s="1"/>
  <c r="F416" i="3"/>
  <c r="I414" i="3"/>
  <c r="H414" i="3"/>
  <c r="J414" i="3" s="1"/>
  <c r="F414" i="3"/>
  <c r="I413" i="3"/>
  <c r="H413" i="3"/>
  <c r="F413" i="3"/>
  <c r="J407" i="3"/>
  <c r="H407" i="3"/>
  <c r="F407" i="3"/>
  <c r="H406" i="3"/>
  <c r="J406" i="3" s="1"/>
  <c r="J405" i="3" s="1"/>
  <c r="F406" i="3"/>
  <c r="H404" i="3"/>
  <c r="J404" i="3" s="1"/>
  <c r="F404" i="3"/>
  <c r="J403" i="3"/>
  <c r="H403" i="3"/>
  <c r="F403" i="3"/>
  <c r="J401" i="3"/>
  <c r="H401" i="3"/>
  <c r="F401" i="3"/>
  <c r="H400" i="3"/>
  <c r="J400" i="3" s="1"/>
  <c r="J399" i="3" s="1"/>
  <c r="F400" i="3"/>
  <c r="F427" i="3"/>
  <c r="H427" i="3"/>
  <c r="I427" i="3"/>
  <c r="J413" i="3" l="1"/>
  <c r="J412" i="3" s="1"/>
  <c r="J415" i="3"/>
  <c r="J402" i="3"/>
  <c r="J427" i="3"/>
  <c r="I996" i="10"/>
  <c r="I995" i="10"/>
  <c r="H967" i="10"/>
  <c r="H968" i="10"/>
  <c r="H969" i="10"/>
  <c r="H970" i="10"/>
  <c r="I970" i="10" s="1"/>
  <c r="H971" i="10"/>
  <c r="H966" i="10"/>
  <c r="I973" i="10" s="1"/>
  <c r="G1036" i="10"/>
  <c r="I1036" i="10" s="1"/>
  <c r="F1036" i="10"/>
  <c r="E1036" i="10"/>
  <c r="G1035" i="10"/>
  <c r="I1035" i="10" s="1"/>
  <c r="F1035" i="10"/>
  <c r="E1035" i="10"/>
  <c r="G1034" i="10"/>
  <c r="F1034" i="10"/>
  <c r="E1034" i="10"/>
  <c r="G1033" i="10"/>
  <c r="F1033" i="10"/>
  <c r="E1033" i="10"/>
  <c r="I1032" i="10"/>
  <c r="G1032" i="10"/>
  <c r="F1032" i="10"/>
  <c r="E1032" i="10"/>
  <c r="G1030" i="10"/>
  <c r="I1030" i="10" s="1"/>
  <c r="F1030" i="10"/>
  <c r="E1030" i="10"/>
  <c r="G1029" i="10"/>
  <c r="F1029" i="10"/>
  <c r="E1029" i="10"/>
  <c r="G1028" i="10"/>
  <c r="F1028" i="10"/>
  <c r="E1028" i="10"/>
  <c r="G1027" i="10"/>
  <c r="F1027" i="10"/>
  <c r="E1027" i="10"/>
  <c r="G1026" i="10"/>
  <c r="F1026" i="10"/>
  <c r="E1026" i="10"/>
  <c r="G1025" i="10"/>
  <c r="F1025" i="10"/>
  <c r="E1025" i="10"/>
  <c r="G1023" i="10"/>
  <c r="F1023" i="10"/>
  <c r="E1023" i="10"/>
  <c r="G1022" i="10"/>
  <c r="F1022" i="10"/>
  <c r="E1022" i="10"/>
  <c r="I1028" i="10"/>
  <c r="G1021" i="10"/>
  <c r="F1021" i="10"/>
  <c r="E1021" i="10"/>
  <c r="G1020" i="10"/>
  <c r="F1020" i="10"/>
  <c r="E1020" i="10"/>
  <c r="G1019" i="10"/>
  <c r="F1019" i="10"/>
  <c r="E1019" i="10"/>
  <c r="G1018" i="10"/>
  <c r="F1018" i="10"/>
  <c r="E1018" i="10"/>
  <c r="G1016" i="10"/>
  <c r="F1016" i="10"/>
  <c r="E1016" i="10"/>
  <c r="G1015" i="10"/>
  <c r="F1015" i="10"/>
  <c r="E1015" i="10"/>
  <c r="G1014" i="10"/>
  <c r="F1014" i="10"/>
  <c r="E1014" i="10"/>
  <c r="G1013" i="10"/>
  <c r="F1013" i="10"/>
  <c r="E1013" i="10"/>
  <c r="G1012" i="10"/>
  <c r="F1012" i="10"/>
  <c r="E1012" i="10"/>
  <c r="G1011" i="10"/>
  <c r="F1011" i="10"/>
  <c r="E1011" i="10"/>
  <c r="I1016" i="10"/>
  <c r="G1009" i="10"/>
  <c r="F1009" i="10"/>
  <c r="E1009" i="10"/>
  <c r="G1008" i="10"/>
  <c r="F1008" i="10"/>
  <c r="E1008" i="10"/>
  <c r="G1007" i="10"/>
  <c r="I1007" i="10" s="1"/>
  <c r="F1007" i="10"/>
  <c r="E1007" i="10"/>
  <c r="G1006" i="10"/>
  <c r="I1006" i="10" s="1"/>
  <c r="F1006" i="10"/>
  <c r="E1006" i="10"/>
  <c r="I1012" i="10"/>
  <c r="G1005" i="10"/>
  <c r="I1005" i="10" s="1"/>
  <c r="F1005" i="10"/>
  <c r="E1005" i="10"/>
  <c r="G1004" i="10"/>
  <c r="F1004" i="10"/>
  <c r="E1004" i="10"/>
  <c r="I998" i="10"/>
  <c r="G998" i="10"/>
  <c r="F998" i="10"/>
  <c r="E998" i="10"/>
  <c r="I997" i="10"/>
  <c r="G997" i="10"/>
  <c r="F997" i="10"/>
  <c r="E997" i="10"/>
  <c r="G996" i="10"/>
  <c r="F996" i="10"/>
  <c r="E996" i="10"/>
  <c r="G995" i="10"/>
  <c r="F995" i="10"/>
  <c r="E995" i="10"/>
  <c r="I994" i="10"/>
  <c r="G994" i="10"/>
  <c r="F994" i="10"/>
  <c r="E994" i="10"/>
  <c r="G992" i="10"/>
  <c r="F992" i="10"/>
  <c r="E992" i="10"/>
  <c r="I991" i="10"/>
  <c r="G991" i="10"/>
  <c r="F991" i="10"/>
  <c r="E991" i="10"/>
  <c r="G990" i="10"/>
  <c r="F990" i="10"/>
  <c r="E990" i="10"/>
  <c r="G989" i="10"/>
  <c r="F989" i="10"/>
  <c r="E989" i="10"/>
  <c r="G988" i="10"/>
  <c r="F988" i="10"/>
  <c r="E988" i="10"/>
  <c r="I987" i="10"/>
  <c r="G987" i="10"/>
  <c r="F987" i="10"/>
  <c r="E987" i="10"/>
  <c r="I985" i="10"/>
  <c r="G985" i="10"/>
  <c r="F985" i="10"/>
  <c r="E985" i="10"/>
  <c r="I984" i="10"/>
  <c r="G984" i="10"/>
  <c r="F984" i="10"/>
  <c r="E984" i="10"/>
  <c r="I983" i="10"/>
  <c r="G983" i="10"/>
  <c r="F983" i="10"/>
  <c r="E983" i="10"/>
  <c r="G982" i="10"/>
  <c r="F982" i="10"/>
  <c r="E982" i="10"/>
  <c r="I981" i="10"/>
  <c r="G981" i="10"/>
  <c r="F981" i="10"/>
  <c r="E981" i="10"/>
  <c r="I980" i="10"/>
  <c r="G980" i="10"/>
  <c r="F980" i="10"/>
  <c r="E980" i="10"/>
  <c r="G978" i="10"/>
  <c r="I978" i="10" s="1"/>
  <c r="F978" i="10"/>
  <c r="E978" i="10"/>
  <c r="G977" i="10"/>
  <c r="F977" i="10"/>
  <c r="E977" i="10"/>
  <c r="I976" i="10"/>
  <c r="G976" i="10"/>
  <c r="F976" i="10"/>
  <c r="E976" i="10"/>
  <c r="G975" i="10"/>
  <c r="F975" i="10"/>
  <c r="E975" i="10"/>
  <c r="G974" i="10"/>
  <c r="F974" i="10"/>
  <c r="E974" i="10"/>
  <c r="G973" i="10"/>
  <c r="F973" i="10"/>
  <c r="E973" i="10"/>
  <c r="I971" i="10"/>
  <c r="G971" i="10"/>
  <c r="F971" i="10"/>
  <c r="E971" i="10"/>
  <c r="G970" i="10"/>
  <c r="F970" i="10"/>
  <c r="E970" i="10"/>
  <c r="I969" i="10"/>
  <c r="G969" i="10"/>
  <c r="F969" i="10"/>
  <c r="E969" i="10"/>
  <c r="I968" i="10"/>
  <c r="G968" i="10"/>
  <c r="F968" i="10"/>
  <c r="E968" i="10"/>
  <c r="I967" i="10"/>
  <c r="G967" i="10"/>
  <c r="F967" i="10"/>
  <c r="E967" i="10"/>
  <c r="G966" i="10"/>
  <c r="F966" i="10"/>
  <c r="E966" i="10"/>
  <c r="J217" i="1"/>
  <c r="K217" i="1" s="1"/>
  <c r="J227" i="1"/>
  <c r="J226" i="1"/>
  <c r="K226" i="1" s="1"/>
  <c r="L226" i="1" s="1"/>
  <c r="J231" i="1"/>
  <c r="K231" i="1" s="1"/>
  <c r="L231" i="1" s="1"/>
  <c r="E230" i="1"/>
  <c r="J230" i="1" s="1"/>
  <c r="E229" i="1"/>
  <c r="J229" i="1" s="1"/>
  <c r="K229" i="1" s="1"/>
  <c r="E228" i="1"/>
  <c r="J228" i="1" s="1"/>
  <c r="K228" i="1" s="1"/>
  <c r="E224" i="1"/>
  <c r="J224" i="1" s="1"/>
  <c r="E222" i="1"/>
  <c r="J222" i="1" s="1"/>
  <c r="E221" i="1"/>
  <c r="J221" i="1" s="1"/>
  <c r="E220" i="1"/>
  <c r="J220" i="1" s="1"/>
  <c r="K220" i="1" s="1"/>
  <c r="L220" i="1" s="1"/>
  <c r="E219" i="1"/>
  <c r="J219" i="1" s="1"/>
  <c r="K219" i="1" s="1"/>
  <c r="L219" i="1" s="1"/>
  <c r="E218" i="1"/>
  <c r="J218" i="1" s="1"/>
  <c r="E217" i="1"/>
  <c r="E215" i="1"/>
  <c r="J215" i="1" s="1"/>
  <c r="V231" i="2"/>
  <c r="V230" i="2"/>
  <c r="V229" i="2"/>
  <c r="V228" i="2"/>
  <c r="V227" i="2"/>
  <c r="V226" i="2"/>
  <c r="V224" i="2"/>
  <c r="V222" i="2"/>
  <c r="V221" i="2"/>
  <c r="V220" i="2"/>
  <c r="V219" i="2"/>
  <c r="V218" i="2"/>
  <c r="V217" i="2"/>
  <c r="V215" i="2"/>
  <c r="T231" i="2"/>
  <c r="S231" i="2"/>
  <c r="R231" i="2"/>
  <c r="Q231" i="2"/>
  <c r="P231" i="2"/>
  <c r="O231" i="2"/>
  <c r="N231" i="2"/>
  <c r="M231" i="2"/>
  <c r="U231" i="2" s="1"/>
  <c r="T230" i="2"/>
  <c r="S230" i="2"/>
  <c r="R230" i="2"/>
  <c r="Q230" i="2"/>
  <c r="P230" i="2"/>
  <c r="O230" i="2"/>
  <c r="N230" i="2"/>
  <c r="M230" i="2"/>
  <c r="U230" i="2" s="1"/>
  <c r="W230" i="2" s="1"/>
  <c r="T229" i="2"/>
  <c r="S229" i="2"/>
  <c r="R229" i="2"/>
  <c r="Q229" i="2"/>
  <c r="P229" i="2"/>
  <c r="O229" i="2"/>
  <c r="N229" i="2"/>
  <c r="M229" i="2"/>
  <c r="U229" i="2" s="1"/>
  <c r="T228" i="2"/>
  <c r="S228" i="2"/>
  <c r="R228" i="2"/>
  <c r="Q228" i="2"/>
  <c r="P228" i="2"/>
  <c r="O228" i="2"/>
  <c r="N228" i="2"/>
  <c r="M228" i="2"/>
  <c r="U228" i="2" s="1"/>
  <c r="W228" i="2" s="1"/>
  <c r="T227" i="2"/>
  <c r="S227" i="2"/>
  <c r="R227" i="2"/>
  <c r="Q227" i="2"/>
  <c r="P227" i="2"/>
  <c r="O227" i="2"/>
  <c r="N227" i="2"/>
  <c r="M227" i="2"/>
  <c r="U227" i="2" s="1"/>
  <c r="W227" i="2" s="1"/>
  <c r="T226" i="2"/>
  <c r="S226" i="2"/>
  <c r="R226" i="2"/>
  <c r="Q226" i="2"/>
  <c r="P226" i="2"/>
  <c r="O226" i="2"/>
  <c r="N226" i="2"/>
  <c r="M226" i="2"/>
  <c r="U226" i="2" s="1"/>
  <c r="W226" i="2" s="1"/>
  <c r="T224" i="2"/>
  <c r="S224" i="2"/>
  <c r="R224" i="2"/>
  <c r="Q224" i="2"/>
  <c r="P224" i="2"/>
  <c r="O224" i="2"/>
  <c r="N224" i="2"/>
  <c r="M224" i="2"/>
  <c r="U224" i="2" s="1"/>
  <c r="T222" i="2"/>
  <c r="S222" i="2"/>
  <c r="R222" i="2"/>
  <c r="Q222" i="2"/>
  <c r="P222" i="2"/>
  <c r="O222" i="2"/>
  <c r="N222" i="2"/>
  <c r="M222" i="2"/>
  <c r="U222" i="2" s="1"/>
  <c r="W222" i="2" s="1"/>
  <c r="T221" i="2"/>
  <c r="S221" i="2"/>
  <c r="R221" i="2"/>
  <c r="Q221" i="2"/>
  <c r="P221" i="2"/>
  <c r="O221" i="2"/>
  <c r="N221" i="2"/>
  <c r="M221" i="2"/>
  <c r="U221" i="2" s="1"/>
  <c r="W221" i="2" s="1"/>
  <c r="T220" i="2"/>
  <c r="S220" i="2"/>
  <c r="R220" i="2"/>
  <c r="Q220" i="2"/>
  <c r="P220" i="2"/>
  <c r="O220" i="2"/>
  <c r="N220" i="2"/>
  <c r="M220" i="2"/>
  <c r="U220" i="2" s="1"/>
  <c r="W220" i="2" s="1"/>
  <c r="T219" i="2"/>
  <c r="S219" i="2"/>
  <c r="R219" i="2"/>
  <c r="Q219" i="2"/>
  <c r="P219" i="2"/>
  <c r="O219" i="2"/>
  <c r="N219" i="2"/>
  <c r="M219" i="2"/>
  <c r="U219" i="2" s="1"/>
  <c r="W219" i="2" s="1"/>
  <c r="T218" i="2"/>
  <c r="S218" i="2"/>
  <c r="R218" i="2"/>
  <c r="Q218" i="2"/>
  <c r="P218" i="2"/>
  <c r="O218" i="2"/>
  <c r="N218" i="2"/>
  <c r="M218" i="2"/>
  <c r="U218" i="2" s="1"/>
  <c r="W218" i="2" s="1"/>
  <c r="T217" i="2"/>
  <c r="S217" i="2"/>
  <c r="R217" i="2"/>
  <c r="Q217" i="2"/>
  <c r="P217" i="2"/>
  <c r="O217" i="2"/>
  <c r="N217" i="2"/>
  <c r="M217" i="2"/>
  <c r="U217" i="2" s="1"/>
  <c r="W217" i="2" s="1"/>
  <c r="T215" i="2"/>
  <c r="S215" i="2"/>
  <c r="R215" i="2"/>
  <c r="Q215" i="2"/>
  <c r="P215" i="2"/>
  <c r="O215" i="2"/>
  <c r="N215" i="2"/>
  <c r="M215" i="2"/>
  <c r="U215" i="2" s="1"/>
  <c r="W215" i="2" s="1"/>
  <c r="L229" i="1" l="1"/>
  <c r="L217" i="1"/>
  <c r="I993" i="10"/>
  <c r="I1033" i="10"/>
  <c r="I1034" i="10"/>
  <c r="I1029" i="10"/>
  <c r="I1018" i="10"/>
  <c r="I1019" i="10"/>
  <c r="I982" i="10"/>
  <c r="I979" i="10" s="1"/>
  <c r="I988" i="10"/>
  <c r="I989" i="10"/>
  <c r="I990" i="10"/>
  <c r="I1021" i="10"/>
  <c r="I1022" i="10"/>
  <c r="I1023" i="10"/>
  <c r="I1025" i="10"/>
  <c r="I992" i="10"/>
  <c r="I974" i="10"/>
  <c r="I975" i="10"/>
  <c r="I1009" i="10"/>
  <c r="I977" i="10"/>
  <c r="I1013" i="10"/>
  <c r="I966" i="10"/>
  <c r="I965" i="10" s="1"/>
  <c r="I1026" i="10"/>
  <c r="I972" i="10"/>
  <c r="I1014" i="10"/>
  <c r="K215" i="1"/>
  <c r="L215" i="1" s="1"/>
  <c r="K218" i="1"/>
  <c r="L218" i="1" s="1"/>
  <c r="K221" i="1"/>
  <c r="L221" i="1" s="1"/>
  <c r="K222" i="1"/>
  <c r="L222" i="1" s="1"/>
  <c r="K224" i="1"/>
  <c r="L224" i="1" s="1"/>
  <c r="K227" i="1"/>
  <c r="L227" i="1" s="1"/>
  <c r="L228" i="1"/>
  <c r="K230" i="1"/>
  <c r="L230" i="1" s="1"/>
  <c r="W231" i="2"/>
  <c r="W229" i="2"/>
  <c r="W224" i="2"/>
  <c r="X215" i="2"/>
  <c r="Y215" i="2" s="1"/>
  <c r="X227" i="2"/>
  <c r="Y227" i="2" s="1"/>
  <c r="X219" i="2"/>
  <c r="Y219" i="2" s="1"/>
  <c r="X220" i="2"/>
  <c r="Y220" i="2" s="1"/>
  <c r="X228" i="2"/>
  <c r="Y228" i="2" s="1"/>
  <c r="X217" i="2"/>
  <c r="Y217" i="2" s="1"/>
  <c r="X222" i="2"/>
  <c r="Y222" i="2" s="1"/>
  <c r="X224" i="2"/>
  <c r="Y224" i="2" s="1"/>
  <c r="X229" i="2"/>
  <c r="Y229" i="2" s="1"/>
  <c r="X230" i="2"/>
  <c r="Y230" i="2" s="1"/>
  <c r="X218" i="2"/>
  <c r="Y218" i="2" s="1"/>
  <c r="X221" i="2"/>
  <c r="Y221" i="2"/>
  <c r="X226" i="2"/>
  <c r="Y226" i="2" s="1"/>
  <c r="X231" i="2"/>
  <c r="Y231" i="2" s="1"/>
  <c r="G235" i="3"/>
  <c r="G234" i="3"/>
  <c r="G233" i="3"/>
  <c r="G231" i="3"/>
  <c r="G230" i="3"/>
  <c r="G229" i="3"/>
  <c r="G227" i="3"/>
  <c r="G226" i="3"/>
  <c r="G216" i="3"/>
  <c r="G215" i="3"/>
  <c r="G214" i="3"/>
  <c r="G212" i="3"/>
  <c r="G211" i="3"/>
  <c r="G210" i="3"/>
  <c r="G208" i="3"/>
  <c r="G207" i="3"/>
  <c r="G206" i="3"/>
  <c r="G203" i="3"/>
  <c r="G201" i="3"/>
  <c r="G199" i="3"/>
  <c r="G105" i="1"/>
  <c r="G104" i="1"/>
  <c r="G103" i="1"/>
  <c r="G1107" i="10"/>
  <c r="F1107" i="10"/>
  <c r="E1107" i="10"/>
  <c r="G1106" i="10"/>
  <c r="F1106" i="10"/>
  <c r="E1106" i="10"/>
  <c r="G1105" i="10"/>
  <c r="F1105" i="10"/>
  <c r="E1105" i="10"/>
  <c r="G1104" i="10"/>
  <c r="F1104" i="10"/>
  <c r="E1104" i="10"/>
  <c r="G1103" i="10"/>
  <c r="F1103" i="10"/>
  <c r="E1103" i="10"/>
  <c r="G1102" i="10"/>
  <c r="F1102" i="10"/>
  <c r="E1102" i="10"/>
  <c r="G1093" i="10"/>
  <c r="F1093" i="10"/>
  <c r="E1093" i="10"/>
  <c r="G1092" i="10"/>
  <c r="F1092" i="10"/>
  <c r="E1092" i="10"/>
  <c r="G1091" i="10"/>
  <c r="F1091" i="10"/>
  <c r="E1091" i="10"/>
  <c r="G1090" i="10"/>
  <c r="F1090" i="10"/>
  <c r="E1090" i="10"/>
  <c r="G1089" i="10"/>
  <c r="F1089" i="10"/>
  <c r="E1089" i="10"/>
  <c r="G1088" i="10"/>
  <c r="F1088" i="10"/>
  <c r="E1088" i="10"/>
  <c r="G1069" i="10"/>
  <c r="F1069" i="10"/>
  <c r="E1069" i="10"/>
  <c r="G1068" i="10"/>
  <c r="F1068" i="10"/>
  <c r="E1068" i="10"/>
  <c r="G1067" i="10"/>
  <c r="F1067" i="10"/>
  <c r="E1067" i="10"/>
  <c r="G1066" i="10"/>
  <c r="F1066" i="10"/>
  <c r="E1066" i="10"/>
  <c r="G1065" i="10"/>
  <c r="F1065" i="10"/>
  <c r="E1065" i="10"/>
  <c r="G1064" i="10"/>
  <c r="F1064" i="10"/>
  <c r="E1064" i="10"/>
  <c r="G1055" i="10"/>
  <c r="F1055" i="10"/>
  <c r="E1055" i="10"/>
  <c r="G1054" i="10"/>
  <c r="F1054" i="10"/>
  <c r="E1054" i="10"/>
  <c r="G1053" i="10"/>
  <c r="F1053" i="10"/>
  <c r="E1053" i="10"/>
  <c r="G1052" i="10"/>
  <c r="F1052" i="10"/>
  <c r="E1052" i="10"/>
  <c r="G1051" i="10"/>
  <c r="F1051" i="10"/>
  <c r="E1051" i="10"/>
  <c r="G1050" i="10"/>
  <c r="F1050" i="10"/>
  <c r="E1050" i="10"/>
  <c r="G953" i="10"/>
  <c r="F953" i="10"/>
  <c r="E953" i="10"/>
  <c r="G952" i="10"/>
  <c r="F952" i="10"/>
  <c r="E952" i="10"/>
  <c r="G951" i="10"/>
  <c r="F951" i="10"/>
  <c r="E951" i="10"/>
  <c r="G950" i="10"/>
  <c r="F950" i="10"/>
  <c r="E950" i="10"/>
  <c r="G949" i="10"/>
  <c r="F949" i="10"/>
  <c r="E949" i="10"/>
  <c r="G948" i="10"/>
  <c r="F948" i="10"/>
  <c r="E948" i="10"/>
  <c r="G939" i="10"/>
  <c r="F939" i="10"/>
  <c r="E939" i="10"/>
  <c r="G938" i="10"/>
  <c r="F938" i="10"/>
  <c r="E938" i="10"/>
  <c r="G937" i="10"/>
  <c r="F937" i="10"/>
  <c r="E937" i="10"/>
  <c r="G936" i="10"/>
  <c r="F936" i="10"/>
  <c r="E936" i="10"/>
  <c r="G935" i="10"/>
  <c r="F935" i="10"/>
  <c r="E935" i="10"/>
  <c r="G934" i="10"/>
  <c r="F934" i="10"/>
  <c r="E934" i="10"/>
  <c r="H915" i="10"/>
  <c r="G915" i="10"/>
  <c r="I915" i="10" s="1"/>
  <c r="F915" i="10"/>
  <c r="E915" i="10"/>
  <c r="H914" i="10"/>
  <c r="G914" i="10"/>
  <c r="I914" i="10" s="1"/>
  <c r="F914" i="10"/>
  <c r="E914" i="10"/>
  <c r="H913" i="10"/>
  <c r="G913" i="10"/>
  <c r="F913" i="10"/>
  <c r="E913" i="10"/>
  <c r="H912" i="10"/>
  <c r="G912" i="10"/>
  <c r="I912" i="10" s="1"/>
  <c r="F912" i="10"/>
  <c r="E912" i="10"/>
  <c r="H911" i="10"/>
  <c r="G911" i="10"/>
  <c r="I911" i="10" s="1"/>
  <c r="F911" i="10"/>
  <c r="E911" i="10"/>
  <c r="H910" i="10"/>
  <c r="G910" i="10"/>
  <c r="I910" i="10" s="1"/>
  <c r="F910" i="10"/>
  <c r="E910" i="10"/>
  <c r="H897" i="10"/>
  <c r="H898" i="10"/>
  <c r="H899" i="10"/>
  <c r="H900" i="10"/>
  <c r="H901" i="10"/>
  <c r="H896" i="10"/>
  <c r="G901" i="10"/>
  <c r="F901" i="10"/>
  <c r="E901" i="10"/>
  <c r="G900" i="10"/>
  <c r="F900" i="10"/>
  <c r="E900" i="10"/>
  <c r="G899" i="10"/>
  <c r="F899" i="10"/>
  <c r="E899" i="10"/>
  <c r="G898" i="10"/>
  <c r="F898" i="10"/>
  <c r="E898" i="10"/>
  <c r="G897" i="10"/>
  <c r="I897" i="10" s="1"/>
  <c r="F897" i="10"/>
  <c r="E897" i="10"/>
  <c r="G896" i="10"/>
  <c r="F896" i="10"/>
  <c r="E896" i="10"/>
  <c r="V248" i="2"/>
  <c r="V246" i="2"/>
  <c r="M248" i="2"/>
  <c r="N248" i="2"/>
  <c r="O248" i="2"/>
  <c r="P248" i="2"/>
  <c r="Q248" i="2"/>
  <c r="R248" i="2"/>
  <c r="S248" i="2"/>
  <c r="T248" i="2"/>
  <c r="M246" i="2"/>
  <c r="N246" i="2"/>
  <c r="O246" i="2"/>
  <c r="P246" i="2"/>
  <c r="Q246" i="2"/>
  <c r="R246" i="2"/>
  <c r="S246" i="2"/>
  <c r="T246" i="2"/>
  <c r="V239" i="2"/>
  <c r="V237" i="2"/>
  <c r="M239" i="2"/>
  <c r="N239" i="2"/>
  <c r="O239" i="2"/>
  <c r="P239" i="2"/>
  <c r="Q239" i="2"/>
  <c r="R239" i="2"/>
  <c r="S239" i="2"/>
  <c r="T239" i="2"/>
  <c r="M237" i="2"/>
  <c r="N237" i="2"/>
  <c r="O237" i="2"/>
  <c r="P237" i="2"/>
  <c r="Q237" i="2"/>
  <c r="R237" i="2"/>
  <c r="S237" i="2"/>
  <c r="T237" i="2"/>
  <c r="V210" i="2"/>
  <c r="V208" i="2"/>
  <c r="M210" i="2"/>
  <c r="N210" i="2"/>
  <c r="O210" i="2"/>
  <c r="P210" i="2"/>
  <c r="Q210" i="2"/>
  <c r="R210" i="2"/>
  <c r="S210" i="2"/>
  <c r="T210" i="2"/>
  <c r="M208" i="2"/>
  <c r="N208" i="2"/>
  <c r="O208" i="2"/>
  <c r="P208" i="2"/>
  <c r="Q208" i="2"/>
  <c r="R208" i="2"/>
  <c r="S208" i="2"/>
  <c r="T208" i="2"/>
  <c r="V201" i="2"/>
  <c r="V199" i="2"/>
  <c r="M201" i="2"/>
  <c r="N201" i="2"/>
  <c r="O201" i="2"/>
  <c r="P201" i="2"/>
  <c r="Q201" i="2"/>
  <c r="R201" i="2"/>
  <c r="S201" i="2"/>
  <c r="T201" i="2"/>
  <c r="M199" i="2"/>
  <c r="N199" i="2"/>
  <c r="O199" i="2"/>
  <c r="P199" i="2"/>
  <c r="Q199" i="2"/>
  <c r="R199" i="2"/>
  <c r="S199" i="2"/>
  <c r="T199" i="2"/>
  <c r="I1031" i="10" l="1"/>
  <c r="I986" i="10"/>
  <c r="I1020" i="10"/>
  <c r="I1017" i="10" s="1"/>
  <c r="I1027" i="10"/>
  <c r="I1024" i="10" s="1"/>
  <c r="I1015" i="10"/>
  <c r="I1008" i="10"/>
  <c r="I1011" i="10"/>
  <c r="I1004" i="10"/>
  <c r="I1003" i="10" s="1"/>
  <c r="U208" i="2"/>
  <c r="U248" i="2"/>
  <c r="U199" i="2"/>
  <c r="W199" i="2" s="1"/>
  <c r="X199" i="2" s="1"/>
  <c r="Y199" i="2" s="1"/>
  <c r="U210" i="2"/>
  <c r="W210" i="2" s="1"/>
  <c r="X210" i="2" s="1"/>
  <c r="Y210" i="2" s="1"/>
  <c r="U246" i="2"/>
  <c r="U201" i="2"/>
  <c r="U237" i="2"/>
  <c r="W237" i="2" s="1"/>
  <c r="X237" i="2" s="1"/>
  <c r="Y237" i="2" s="1"/>
  <c r="U239" i="2"/>
  <c r="I913" i="10"/>
  <c r="I909" i="10" s="1"/>
  <c r="I899" i="10"/>
  <c r="I898" i="10"/>
  <c r="I901" i="10"/>
  <c r="I900" i="10"/>
  <c r="I896" i="10"/>
  <c r="W248" i="2"/>
  <c r="X248" i="2" s="1"/>
  <c r="Y248" i="2" s="1"/>
  <c r="W246" i="2"/>
  <c r="X246" i="2" s="1"/>
  <c r="Y246" i="2" s="1"/>
  <c r="W239" i="2"/>
  <c r="X239" i="2" s="1"/>
  <c r="Y239" i="2" s="1"/>
  <c r="W208" i="2"/>
  <c r="X208" i="2" s="1"/>
  <c r="Y208" i="2" s="1"/>
  <c r="W201" i="2"/>
  <c r="X201" i="2" s="1"/>
  <c r="Y201" i="2" s="1"/>
  <c r="F476" i="11"/>
  <c r="G476" i="11"/>
  <c r="H476" i="11"/>
  <c r="J476" i="11" s="1"/>
  <c r="F477" i="11"/>
  <c r="G477" i="11"/>
  <c r="H477" i="11"/>
  <c r="J477" i="11" s="1"/>
  <c r="H475" i="11"/>
  <c r="J475" i="11" s="1"/>
  <c r="G475" i="11"/>
  <c r="F475" i="11"/>
  <c r="H474" i="11"/>
  <c r="J474" i="11" s="1"/>
  <c r="G474" i="11"/>
  <c r="F474" i="11"/>
  <c r="F448" i="11"/>
  <c r="G448" i="11"/>
  <c r="H448" i="11"/>
  <c r="J448" i="11" s="1"/>
  <c r="F449" i="11"/>
  <c r="G449" i="11"/>
  <c r="H449" i="11"/>
  <c r="J449" i="11" s="1"/>
  <c r="H447" i="11"/>
  <c r="J447" i="11" s="1"/>
  <c r="G447" i="11"/>
  <c r="F447" i="11"/>
  <c r="H464" i="11"/>
  <c r="J464" i="11" s="1"/>
  <c r="G464" i="11"/>
  <c r="F464" i="11"/>
  <c r="H463" i="11"/>
  <c r="J463" i="11" s="1"/>
  <c r="G463" i="11"/>
  <c r="F463" i="11"/>
  <c r="H462" i="11"/>
  <c r="J462" i="11" s="1"/>
  <c r="G462" i="11"/>
  <c r="F462" i="11"/>
  <c r="H461" i="11"/>
  <c r="J461" i="11" s="1"/>
  <c r="G461" i="11"/>
  <c r="F461" i="11"/>
  <c r="H460" i="11"/>
  <c r="J460" i="11" s="1"/>
  <c r="G460" i="11"/>
  <c r="F460" i="11"/>
  <c r="H459" i="11"/>
  <c r="J459" i="11" s="1"/>
  <c r="G459" i="11"/>
  <c r="F459" i="11"/>
  <c r="H458" i="11"/>
  <c r="J458" i="11" s="1"/>
  <c r="G458" i="11"/>
  <c r="F458" i="11"/>
  <c r="I1010" i="10" l="1"/>
  <c r="J473" i="11"/>
  <c r="I895" i="10"/>
  <c r="J446" i="11"/>
  <c r="J457" i="11"/>
  <c r="H426" i="11" l="1"/>
  <c r="G426" i="11"/>
  <c r="F426" i="11"/>
  <c r="H425" i="11"/>
  <c r="G425" i="11"/>
  <c r="F425" i="11"/>
  <c r="H424" i="11"/>
  <c r="G424" i="11"/>
  <c r="F424" i="11"/>
  <c r="H423" i="11"/>
  <c r="G423" i="11"/>
  <c r="F423" i="11"/>
  <c r="H422" i="11"/>
  <c r="G422" i="11"/>
  <c r="F422" i="11"/>
  <c r="H421" i="11"/>
  <c r="G421" i="11"/>
  <c r="F421" i="11"/>
  <c r="H419" i="11"/>
  <c r="G419" i="11"/>
  <c r="F419" i="11"/>
  <c r="H418" i="11"/>
  <c r="G418" i="11"/>
  <c r="F418" i="11"/>
  <c r="H417" i="11"/>
  <c r="G417" i="11"/>
  <c r="F417" i="11"/>
  <c r="H416" i="11"/>
  <c r="G416" i="11"/>
  <c r="F416" i="11"/>
  <c r="H415" i="11"/>
  <c r="G415" i="11"/>
  <c r="F415" i="11"/>
  <c r="H414" i="11"/>
  <c r="G414" i="11"/>
  <c r="F414" i="11"/>
  <c r="H412" i="11"/>
  <c r="G412" i="11"/>
  <c r="F412" i="11"/>
  <c r="H411" i="11"/>
  <c r="G411" i="11"/>
  <c r="F411" i="11"/>
  <c r="H410" i="11"/>
  <c r="G410" i="11"/>
  <c r="F410" i="11"/>
  <c r="H409" i="11"/>
  <c r="G409" i="11"/>
  <c r="F409" i="11"/>
  <c r="H408" i="11"/>
  <c r="G408" i="11"/>
  <c r="F408" i="11"/>
  <c r="H407" i="11"/>
  <c r="G407" i="11"/>
  <c r="F407" i="11"/>
  <c r="H405" i="11"/>
  <c r="G405" i="11"/>
  <c r="F405" i="11"/>
  <c r="H404" i="11"/>
  <c r="G404" i="11"/>
  <c r="F404" i="11"/>
  <c r="H403" i="11"/>
  <c r="G403" i="11"/>
  <c r="F403" i="11"/>
  <c r="H402" i="11"/>
  <c r="G402" i="11"/>
  <c r="F402" i="11"/>
  <c r="H401" i="11"/>
  <c r="G401" i="11"/>
  <c r="F401" i="11"/>
  <c r="H400" i="11"/>
  <c r="G400" i="11"/>
  <c r="F400" i="11"/>
  <c r="I398" i="11"/>
  <c r="H398" i="11"/>
  <c r="G398" i="11"/>
  <c r="F398" i="11"/>
  <c r="I397" i="11"/>
  <c r="H397" i="11"/>
  <c r="G397" i="11"/>
  <c r="F397" i="11"/>
  <c r="I396" i="11"/>
  <c r="H396" i="11"/>
  <c r="G396" i="11"/>
  <c r="F396" i="11"/>
  <c r="I395" i="11"/>
  <c r="H395" i="11"/>
  <c r="G395" i="11"/>
  <c r="F395" i="11"/>
  <c r="I394" i="11"/>
  <c r="H394" i="11"/>
  <c r="G394" i="11"/>
  <c r="F394" i="11"/>
  <c r="I393" i="11"/>
  <c r="H393" i="11"/>
  <c r="G393" i="11"/>
  <c r="F393" i="11"/>
  <c r="H391" i="11"/>
  <c r="G391" i="11"/>
  <c r="F391" i="11"/>
  <c r="H390" i="11"/>
  <c r="G390" i="11"/>
  <c r="F390" i="11"/>
  <c r="H389" i="11"/>
  <c r="G389" i="11"/>
  <c r="F389" i="11"/>
  <c r="H388" i="11"/>
  <c r="G388" i="11"/>
  <c r="F388" i="11"/>
  <c r="H387" i="11"/>
  <c r="G387" i="11"/>
  <c r="F387" i="11"/>
  <c r="H386" i="11"/>
  <c r="G386" i="11"/>
  <c r="F386" i="11"/>
  <c r="I379" i="11"/>
  <c r="I422" i="11" s="1"/>
  <c r="I380" i="11"/>
  <c r="I423" i="11" s="1"/>
  <c r="I381" i="11"/>
  <c r="I424" i="11" s="1"/>
  <c r="I382" i="11"/>
  <c r="I425" i="11" s="1"/>
  <c r="I383" i="11"/>
  <c r="I426" i="11" s="1"/>
  <c r="I378" i="11"/>
  <c r="I421" i="11" s="1"/>
  <c r="I372" i="11"/>
  <c r="I415" i="11" s="1"/>
  <c r="I373" i="11"/>
  <c r="I416" i="11" s="1"/>
  <c r="I374" i="11"/>
  <c r="I417" i="11" s="1"/>
  <c r="I375" i="11"/>
  <c r="I418" i="11" s="1"/>
  <c r="I376" i="11"/>
  <c r="I419" i="11" s="1"/>
  <c r="I365" i="11"/>
  <c r="I408" i="11" s="1"/>
  <c r="I366" i="11"/>
  <c r="I409" i="11" s="1"/>
  <c r="I367" i="11"/>
  <c r="I410" i="11" s="1"/>
  <c r="I368" i="11"/>
  <c r="I411" i="11" s="1"/>
  <c r="I369" i="11"/>
  <c r="I412" i="11" s="1"/>
  <c r="I364" i="11"/>
  <c r="I407" i="11" s="1"/>
  <c r="I371" i="11"/>
  <c r="I414" i="11" s="1"/>
  <c r="I358" i="11"/>
  <c r="I401" i="11" s="1"/>
  <c r="I359" i="11"/>
  <c r="I402" i="11" s="1"/>
  <c r="I360" i="11"/>
  <c r="I403" i="11" s="1"/>
  <c r="I361" i="11"/>
  <c r="I404" i="11" s="1"/>
  <c r="I362" i="11"/>
  <c r="I405" i="11" s="1"/>
  <c r="I357" i="11"/>
  <c r="I400" i="11" s="1"/>
  <c r="H383" i="11"/>
  <c r="J383" i="11" s="1"/>
  <c r="G383" i="11"/>
  <c r="F383" i="11"/>
  <c r="H382" i="11"/>
  <c r="G382" i="11"/>
  <c r="F382" i="11"/>
  <c r="H381" i="11"/>
  <c r="J381" i="11" s="1"/>
  <c r="G381" i="11"/>
  <c r="F381" i="11"/>
  <c r="H380" i="11"/>
  <c r="J380" i="11" s="1"/>
  <c r="G380" i="11"/>
  <c r="F380" i="11"/>
  <c r="H379" i="11"/>
  <c r="J379" i="11" s="1"/>
  <c r="G379" i="11"/>
  <c r="F379" i="11"/>
  <c r="H378" i="11"/>
  <c r="G378" i="11"/>
  <c r="F378" i="11"/>
  <c r="H376" i="11"/>
  <c r="J376" i="11" s="1"/>
  <c r="G376" i="11"/>
  <c r="F376" i="11"/>
  <c r="H375" i="11"/>
  <c r="G375" i="11"/>
  <c r="F375" i="11"/>
  <c r="H374" i="11"/>
  <c r="G374" i="11"/>
  <c r="F374" i="11"/>
  <c r="H373" i="11"/>
  <c r="J373" i="11" s="1"/>
  <c r="G373" i="11"/>
  <c r="F373" i="11"/>
  <c r="H372" i="11"/>
  <c r="J372" i="11" s="1"/>
  <c r="G372" i="11"/>
  <c r="F372" i="11"/>
  <c r="H371" i="11"/>
  <c r="G371" i="11"/>
  <c r="F371" i="11"/>
  <c r="H369" i="11"/>
  <c r="G369" i="11"/>
  <c r="F369" i="11"/>
  <c r="H368" i="11"/>
  <c r="G368" i="11"/>
  <c r="F368" i="11"/>
  <c r="H367" i="11"/>
  <c r="G367" i="11"/>
  <c r="F367" i="11"/>
  <c r="H366" i="11"/>
  <c r="J366" i="11" s="1"/>
  <c r="G366" i="11"/>
  <c r="F366" i="11"/>
  <c r="H365" i="11"/>
  <c r="J365" i="11" s="1"/>
  <c r="G365" i="11"/>
  <c r="F365" i="11"/>
  <c r="H364" i="11"/>
  <c r="G364" i="11"/>
  <c r="F364" i="11"/>
  <c r="H362" i="11"/>
  <c r="J362" i="11" s="1"/>
  <c r="G362" i="11"/>
  <c r="F362" i="11"/>
  <c r="H361" i="11"/>
  <c r="G361" i="11"/>
  <c r="F361" i="11"/>
  <c r="H360" i="11"/>
  <c r="J360" i="11" s="1"/>
  <c r="G360" i="11"/>
  <c r="F360" i="11"/>
  <c r="H359" i="11"/>
  <c r="J359" i="11" s="1"/>
  <c r="G359" i="11"/>
  <c r="F359" i="11"/>
  <c r="H358" i="11"/>
  <c r="J358" i="11" s="1"/>
  <c r="G358" i="11"/>
  <c r="F358" i="11"/>
  <c r="H357" i="11"/>
  <c r="G357" i="11"/>
  <c r="F357" i="11"/>
  <c r="I344" i="11"/>
  <c r="I387" i="11" s="1"/>
  <c r="I345" i="11"/>
  <c r="I388" i="11" s="1"/>
  <c r="I346" i="11"/>
  <c r="I389" i="11" s="1"/>
  <c r="I347" i="11"/>
  <c r="I390" i="11" s="1"/>
  <c r="I348" i="11"/>
  <c r="I391" i="11" s="1"/>
  <c r="I343" i="11"/>
  <c r="I386" i="11" s="1"/>
  <c r="H348" i="11"/>
  <c r="G348" i="11"/>
  <c r="F348" i="11"/>
  <c r="H347" i="11"/>
  <c r="G347" i="11"/>
  <c r="F347" i="11"/>
  <c r="H346" i="11"/>
  <c r="G346" i="11"/>
  <c r="F346" i="11"/>
  <c r="H345" i="11"/>
  <c r="G345" i="11"/>
  <c r="F345" i="11"/>
  <c r="H344" i="11"/>
  <c r="G344" i="11"/>
  <c r="F344" i="11"/>
  <c r="H343" i="11"/>
  <c r="J343" i="11" s="1"/>
  <c r="G343" i="11"/>
  <c r="F343" i="11"/>
  <c r="H355" i="11"/>
  <c r="J355" i="11" s="1"/>
  <c r="G355" i="11"/>
  <c r="F355" i="11"/>
  <c r="H354" i="11"/>
  <c r="J354" i="11" s="1"/>
  <c r="G354" i="11"/>
  <c r="F354" i="11"/>
  <c r="H353" i="11"/>
  <c r="J353" i="11" s="1"/>
  <c r="G353" i="11"/>
  <c r="F353" i="11"/>
  <c r="H352" i="11"/>
  <c r="J352" i="11" s="1"/>
  <c r="G352" i="11"/>
  <c r="F352" i="11"/>
  <c r="H351" i="11"/>
  <c r="J351" i="11" s="1"/>
  <c r="G351" i="11"/>
  <c r="F351" i="11"/>
  <c r="H350" i="11"/>
  <c r="J350" i="11" s="1"/>
  <c r="G350" i="11"/>
  <c r="F350" i="11"/>
  <c r="I311" i="11"/>
  <c r="I310" i="11"/>
  <c r="I309" i="11"/>
  <c r="I308" i="11"/>
  <c r="I307" i="11"/>
  <c r="I306" i="11"/>
  <c r="H339" i="11"/>
  <c r="G339" i="11"/>
  <c r="F339" i="11"/>
  <c r="H338" i="11"/>
  <c r="G338" i="11"/>
  <c r="F338" i="11"/>
  <c r="H337" i="11"/>
  <c r="G337" i="11"/>
  <c r="F337" i="11"/>
  <c r="H336" i="11"/>
  <c r="G336" i="11"/>
  <c r="F336" i="11"/>
  <c r="H335" i="11"/>
  <c r="G335" i="11"/>
  <c r="F335" i="11"/>
  <c r="H334" i="11"/>
  <c r="G334" i="11"/>
  <c r="F334" i="11"/>
  <c r="H332" i="11"/>
  <c r="G332" i="11"/>
  <c r="F332" i="11"/>
  <c r="H331" i="11"/>
  <c r="G331" i="11"/>
  <c r="F331" i="11"/>
  <c r="H330" i="11"/>
  <c r="G330" i="11"/>
  <c r="F330" i="11"/>
  <c r="H329" i="11"/>
  <c r="G329" i="11"/>
  <c r="F329" i="11"/>
  <c r="H328" i="11"/>
  <c r="G328" i="11"/>
  <c r="F328" i="11"/>
  <c r="H327" i="11"/>
  <c r="G327" i="11"/>
  <c r="F327" i="11"/>
  <c r="H325" i="11"/>
  <c r="G325" i="11"/>
  <c r="F325" i="11"/>
  <c r="H324" i="11"/>
  <c r="G324" i="11"/>
  <c r="F324" i="11"/>
  <c r="H323" i="11"/>
  <c r="G323" i="11"/>
  <c r="F323" i="11"/>
  <c r="H322" i="11"/>
  <c r="G322" i="11"/>
  <c r="F322" i="11"/>
  <c r="H321" i="11"/>
  <c r="G321" i="11"/>
  <c r="F321" i="11"/>
  <c r="H320" i="11"/>
  <c r="G320" i="11"/>
  <c r="F320" i="11"/>
  <c r="H318" i="11"/>
  <c r="G318" i="11"/>
  <c r="F318" i="11"/>
  <c r="H317" i="11"/>
  <c r="G317" i="11"/>
  <c r="F317" i="11"/>
  <c r="H316" i="11"/>
  <c r="G316" i="11"/>
  <c r="F316" i="11"/>
  <c r="H315" i="11"/>
  <c r="G315" i="11"/>
  <c r="F315" i="11"/>
  <c r="H314" i="11"/>
  <c r="G314" i="11"/>
  <c r="F314" i="11"/>
  <c r="H313" i="11"/>
  <c r="G313" i="11"/>
  <c r="F313" i="11"/>
  <c r="H311" i="11"/>
  <c r="J311" i="11" s="1"/>
  <c r="G311" i="11"/>
  <c r="F311" i="11"/>
  <c r="H310" i="11"/>
  <c r="J310" i="11" s="1"/>
  <c r="G310" i="11"/>
  <c r="F310" i="11"/>
  <c r="H309" i="11"/>
  <c r="G309" i="11"/>
  <c r="F309" i="11"/>
  <c r="H308" i="11"/>
  <c r="J308" i="11" s="1"/>
  <c r="G308" i="11"/>
  <c r="F308" i="11"/>
  <c r="H307" i="11"/>
  <c r="J307" i="11" s="1"/>
  <c r="G307" i="11"/>
  <c r="F307" i="11"/>
  <c r="H306" i="11"/>
  <c r="J306" i="11" s="1"/>
  <c r="G306" i="11"/>
  <c r="F306" i="11"/>
  <c r="H304" i="11"/>
  <c r="G304" i="11"/>
  <c r="F304" i="11"/>
  <c r="H303" i="11"/>
  <c r="G303" i="11"/>
  <c r="F303" i="11"/>
  <c r="H302" i="11"/>
  <c r="G302" i="11"/>
  <c r="F302" i="11"/>
  <c r="H301" i="11"/>
  <c r="G301" i="11"/>
  <c r="F301" i="11"/>
  <c r="H300" i="11"/>
  <c r="G300" i="11"/>
  <c r="F300" i="11"/>
  <c r="H299" i="11"/>
  <c r="G299" i="11"/>
  <c r="F299" i="11"/>
  <c r="I292" i="11"/>
  <c r="I335" i="11" s="1"/>
  <c r="I293" i="11"/>
  <c r="I336" i="11" s="1"/>
  <c r="I294" i="11"/>
  <c r="I337" i="11" s="1"/>
  <c r="I295" i="11"/>
  <c r="I338" i="11" s="1"/>
  <c r="I296" i="11"/>
  <c r="I339" i="11" s="1"/>
  <c r="I291" i="11"/>
  <c r="I334" i="11" s="1"/>
  <c r="I285" i="11"/>
  <c r="I328" i="11" s="1"/>
  <c r="I286" i="11"/>
  <c r="I329" i="11" s="1"/>
  <c r="I287" i="11"/>
  <c r="I330" i="11" s="1"/>
  <c r="I288" i="11"/>
  <c r="I331" i="11" s="1"/>
  <c r="I289" i="11"/>
  <c r="I332" i="11" s="1"/>
  <c r="I284" i="11"/>
  <c r="I327" i="11" s="1"/>
  <c r="I278" i="11"/>
  <c r="I321" i="11" s="1"/>
  <c r="I279" i="11"/>
  <c r="I322" i="11" s="1"/>
  <c r="I280" i="11"/>
  <c r="I323" i="11" s="1"/>
  <c r="I281" i="11"/>
  <c r="I324" i="11" s="1"/>
  <c r="I282" i="11"/>
  <c r="I325" i="11" s="1"/>
  <c r="I277" i="11"/>
  <c r="I320" i="11" s="1"/>
  <c r="I271" i="11"/>
  <c r="I314" i="11" s="1"/>
  <c r="I272" i="11"/>
  <c r="I315" i="11" s="1"/>
  <c r="I273" i="11"/>
  <c r="I316" i="11" s="1"/>
  <c r="I274" i="11"/>
  <c r="I317" i="11" s="1"/>
  <c r="I275" i="11"/>
  <c r="I318" i="11" s="1"/>
  <c r="I270" i="11"/>
  <c r="I313" i="11" s="1"/>
  <c r="I257" i="11"/>
  <c r="I300" i="11" s="1"/>
  <c r="I258" i="11"/>
  <c r="I301" i="11" s="1"/>
  <c r="I259" i="11"/>
  <c r="I302" i="11" s="1"/>
  <c r="I260" i="11"/>
  <c r="I303" i="11" s="1"/>
  <c r="I261" i="11"/>
  <c r="I304" i="11" s="1"/>
  <c r="I256" i="11"/>
  <c r="I299" i="11" s="1"/>
  <c r="H296" i="11"/>
  <c r="G296" i="11"/>
  <c r="F296" i="11"/>
  <c r="H295" i="11"/>
  <c r="G295" i="11"/>
  <c r="F295" i="11"/>
  <c r="H294" i="11"/>
  <c r="J294" i="11" s="1"/>
  <c r="G294" i="11"/>
  <c r="F294" i="11"/>
  <c r="H293" i="11"/>
  <c r="G293" i="11"/>
  <c r="F293" i="11"/>
  <c r="H292" i="11"/>
  <c r="G292" i="11"/>
  <c r="F292" i="11"/>
  <c r="H291" i="11"/>
  <c r="J291" i="11" s="1"/>
  <c r="G291" i="11"/>
  <c r="F291" i="11"/>
  <c r="H289" i="11"/>
  <c r="G289" i="11"/>
  <c r="F289" i="11"/>
  <c r="H288" i="11"/>
  <c r="G288" i="11"/>
  <c r="F288" i="11"/>
  <c r="H287" i="11"/>
  <c r="G287" i="11"/>
  <c r="F287" i="11"/>
  <c r="H286" i="11"/>
  <c r="G286" i="11"/>
  <c r="F286" i="11"/>
  <c r="H285" i="11"/>
  <c r="G285" i="11"/>
  <c r="F285" i="11"/>
  <c r="H284" i="11"/>
  <c r="G284" i="11"/>
  <c r="F284" i="11"/>
  <c r="H282" i="11"/>
  <c r="G282" i="11"/>
  <c r="F282" i="11"/>
  <c r="H281" i="11"/>
  <c r="G281" i="11"/>
  <c r="F281" i="11"/>
  <c r="H280" i="11"/>
  <c r="J280" i="11" s="1"/>
  <c r="G280" i="11"/>
  <c r="F280" i="11"/>
  <c r="H279" i="11"/>
  <c r="G279" i="11"/>
  <c r="F279" i="11"/>
  <c r="H278" i="11"/>
  <c r="G278" i="11"/>
  <c r="F278" i="11"/>
  <c r="H277" i="11"/>
  <c r="J277" i="11" s="1"/>
  <c r="G277" i="11"/>
  <c r="F277" i="11"/>
  <c r="H275" i="11"/>
  <c r="J275" i="11" s="1"/>
  <c r="G275" i="11"/>
  <c r="F275" i="11"/>
  <c r="H274" i="11"/>
  <c r="G274" i="11"/>
  <c r="F274" i="11"/>
  <c r="H273" i="11"/>
  <c r="G273" i="11"/>
  <c r="F273" i="11"/>
  <c r="H272" i="11"/>
  <c r="G272" i="11"/>
  <c r="F272" i="11"/>
  <c r="H271" i="11"/>
  <c r="J271" i="11" s="1"/>
  <c r="G271" i="11"/>
  <c r="F271" i="11"/>
  <c r="H270" i="11"/>
  <c r="J270" i="11" s="1"/>
  <c r="G270" i="11"/>
  <c r="F270" i="11"/>
  <c r="H268" i="11"/>
  <c r="J268" i="11" s="1"/>
  <c r="G268" i="11"/>
  <c r="F268" i="11"/>
  <c r="H267" i="11"/>
  <c r="J267" i="11" s="1"/>
  <c r="G267" i="11"/>
  <c r="F267" i="11"/>
  <c r="H266" i="11"/>
  <c r="J266" i="11" s="1"/>
  <c r="G266" i="11"/>
  <c r="F266" i="11"/>
  <c r="H265" i="11"/>
  <c r="J265" i="11" s="1"/>
  <c r="G265" i="11"/>
  <c r="F265" i="11"/>
  <c r="H264" i="11"/>
  <c r="J264" i="11" s="1"/>
  <c r="G264" i="11"/>
  <c r="F264" i="11"/>
  <c r="H263" i="11"/>
  <c r="J263" i="11" s="1"/>
  <c r="G263" i="11"/>
  <c r="F263" i="11"/>
  <c r="F257" i="11"/>
  <c r="G257" i="11"/>
  <c r="H257" i="11"/>
  <c r="F258" i="11"/>
  <c r="G258" i="11"/>
  <c r="H258" i="11"/>
  <c r="J258" i="11" s="1"/>
  <c r="F259" i="11"/>
  <c r="G259" i="11"/>
  <c r="H259" i="11"/>
  <c r="J259" i="11" s="1"/>
  <c r="F260" i="11"/>
  <c r="G260" i="11"/>
  <c r="H260" i="11"/>
  <c r="F261" i="11"/>
  <c r="G261" i="11"/>
  <c r="H261" i="11"/>
  <c r="H256" i="11"/>
  <c r="G256" i="11"/>
  <c r="F256" i="11"/>
  <c r="H241" i="11"/>
  <c r="J241" i="11" s="1"/>
  <c r="G241" i="11"/>
  <c r="F241" i="11"/>
  <c r="H240" i="11"/>
  <c r="J240" i="11" s="1"/>
  <c r="G240" i="11"/>
  <c r="F240" i="11"/>
  <c r="H238" i="11"/>
  <c r="J238" i="11" s="1"/>
  <c r="J237" i="11" s="1"/>
  <c r="G101" i="1" s="1"/>
  <c r="G238" i="11"/>
  <c r="F238" i="11"/>
  <c r="H234" i="11"/>
  <c r="G234" i="11"/>
  <c r="F234" i="11"/>
  <c r="H233" i="11"/>
  <c r="G233" i="11"/>
  <c r="F233" i="11"/>
  <c r="I231" i="11"/>
  <c r="I234" i="11" s="1"/>
  <c r="H231" i="11"/>
  <c r="G231" i="11"/>
  <c r="F231" i="11"/>
  <c r="I230" i="11"/>
  <c r="I233" i="11" s="1"/>
  <c r="H230" i="11"/>
  <c r="G230" i="11"/>
  <c r="F230" i="11"/>
  <c r="H228" i="11"/>
  <c r="J228" i="11" s="1"/>
  <c r="G228" i="11"/>
  <c r="F228" i="11"/>
  <c r="H227" i="11"/>
  <c r="J227" i="11" s="1"/>
  <c r="G227" i="11"/>
  <c r="F227" i="11"/>
  <c r="I220" i="11"/>
  <c r="I223" i="11" s="1"/>
  <c r="I219" i="11"/>
  <c r="I222" i="11" s="1"/>
  <c r="H223" i="11"/>
  <c r="G223" i="11"/>
  <c r="F223" i="11"/>
  <c r="H222" i="11"/>
  <c r="G222" i="11"/>
  <c r="F222" i="11"/>
  <c r="H220" i="11"/>
  <c r="J220" i="11" s="1"/>
  <c r="G220" i="11"/>
  <c r="F220" i="11"/>
  <c r="H219" i="11"/>
  <c r="G219" i="11"/>
  <c r="F219" i="11"/>
  <c r="H217" i="11"/>
  <c r="J217" i="11" s="1"/>
  <c r="G217" i="11"/>
  <c r="F217" i="11"/>
  <c r="H216" i="11"/>
  <c r="J216" i="11" s="1"/>
  <c r="G216" i="11"/>
  <c r="F216" i="11"/>
  <c r="I210" i="11"/>
  <c r="I211" i="11"/>
  <c r="I212" i="11"/>
  <c r="I213" i="11"/>
  <c r="I209" i="11"/>
  <c r="I204" i="11"/>
  <c r="I205" i="11"/>
  <c r="I206" i="11"/>
  <c r="I207" i="11"/>
  <c r="I203" i="11"/>
  <c r="H213" i="11"/>
  <c r="G213" i="11"/>
  <c r="F213" i="11"/>
  <c r="H212" i="11"/>
  <c r="G212" i="11"/>
  <c r="F212" i="11"/>
  <c r="H211" i="11"/>
  <c r="G211" i="11"/>
  <c r="F211" i="11"/>
  <c r="H210" i="11"/>
  <c r="G210" i="11"/>
  <c r="F210" i="11"/>
  <c r="H209" i="11"/>
  <c r="G209" i="11"/>
  <c r="F209" i="11"/>
  <c r="H207" i="11"/>
  <c r="G207" i="11"/>
  <c r="F207" i="11"/>
  <c r="H206" i="11"/>
  <c r="G206" i="11"/>
  <c r="F206" i="11"/>
  <c r="H205" i="11"/>
  <c r="G205" i="11"/>
  <c r="F205" i="11"/>
  <c r="H204" i="11"/>
  <c r="G204" i="11"/>
  <c r="F204" i="11"/>
  <c r="H203" i="11"/>
  <c r="J203" i="11" s="1"/>
  <c r="G203" i="11"/>
  <c r="F203" i="11"/>
  <c r="G201" i="11"/>
  <c r="G200" i="11"/>
  <c r="G199" i="11"/>
  <c r="G198" i="11"/>
  <c r="G197" i="11"/>
  <c r="G181" i="11"/>
  <c r="G180" i="11"/>
  <c r="G179" i="11"/>
  <c r="G176" i="11"/>
  <c r="G175" i="11"/>
  <c r="G174" i="11"/>
  <c r="G171" i="11"/>
  <c r="G170" i="11"/>
  <c r="G169" i="11"/>
  <c r="G167" i="11"/>
  <c r="G166" i="11"/>
  <c r="G165" i="11"/>
  <c r="G164" i="11"/>
  <c r="G163" i="11"/>
  <c r="G162" i="11"/>
  <c r="G160" i="11"/>
  <c r="G159" i="11"/>
  <c r="G157" i="11"/>
  <c r="G156" i="11"/>
  <c r="G155" i="11"/>
  <c r="G154" i="11"/>
  <c r="G152" i="11"/>
  <c r="G151" i="11"/>
  <c r="G150" i="11"/>
  <c r="G148" i="11"/>
  <c r="G147" i="11"/>
  <c r="G146" i="11"/>
  <c r="G145" i="11"/>
  <c r="G143" i="11"/>
  <c r="G142" i="11"/>
  <c r="G141" i="11"/>
  <c r="G140" i="11"/>
  <c r="G138" i="11"/>
  <c r="G137" i="11"/>
  <c r="G136" i="11"/>
  <c r="G135" i="11"/>
  <c r="G134" i="11"/>
  <c r="G132" i="11"/>
  <c r="G131" i="11"/>
  <c r="G130" i="11"/>
  <c r="G127" i="11"/>
  <c r="G126" i="11"/>
  <c r="G123" i="11"/>
  <c r="G122" i="11"/>
  <c r="G121" i="11"/>
  <c r="G118" i="11"/>
  <c r="G117" i="11"/>
  <c r="G116" i="11"/>
  <c r="G114" i="11"/>
  <c r="G113" i="11"/>
  <c r="G112" i="11"/>
  <c r="G111" i="11"/>
  <c r="G110" i="11"/>
  <c r="G109" i="11"/>
  <c r="G107" i="11"/>
  <c r="G106" i="11"/>
  <c r="G104" i="11"/>
  <c r="G103" i="11"/>
  <c r="G102" i="11"/>
  <c r="G101" i="11"/>
  <c r="G99" i="11"/>
  <c r="G98" i="11"/>
  <c r="G97" i="11"/>
  <c r="G95" i="11"/>
  <c r="G94" i="11"/>
  <c r="G93" i="11"/>
  <c r="G92" i="11"/>
  <c r="G90" i="11"/>
  <c r="G89" i="11"/>
  <c r="G88" i="11"/>
  <c r="G87" i="11"/>
  <c r="G85" i="11"/>
  <c r="G84" i="11"/>
  <c r="G83" i="11"/>
  <c r="G82" i="11"/>
  <c r="G81" i="11"/>
  <c r="G79" i="11"/>
  <c r="G78" i="11"/>
  <c r="G77" i="11"/>
  <c r="G74" i="11"/>
  <c r="G73" i="11"/>
  <c r="G68" i="11"/>
  <c r="G67" i="11"/>
  <c r="G66" i="11"/>
  <c r="G64" i="11"/>
  <c r="G63" i="11"/>
  <c r="G62" i="11"/>
  <c r="G61" i="11"/>
  <c r="G57" i="11"/>
  <c r="G56" i="11"/>
  <c r="G55" i="11"/>
  <c r="G53" i="11"/>
  <c r="G52" i="11"/>
  <c r="G51" i="11"/>
  <c r="G50" i="11"/>
  <c r="G46" i="11"/>
  <c r="G45" i="11"/>
  <c r="G44" i="11"/>
  <c r="G42" i="11"/>
  <c r="G41" i="11"/>
  <c r="G40" i="11"/>
  <c r="G39" i="11"/>
  <c r="G10" i="11"/>
  <c r="G11" i="11"/>
  <c r="G12" i="11"/>
  <c r="G13" i="11"/>
  <c r="G14" i="11"/>
  <c r="G15" i="11"/>
  <c r="G9" i="11"/>
  <c r="F1113" i="10"/>
  <c r="F1112" i="10"/>
  <c r="F1111" i="10"/>
  <c r="F1110" i="10"/>
  <c r="F1109" i="10"/>
  <c r="F1100" i="10"/>
  <c r="F1099" i="10"/>
  <c r="F1098" i="10"/>
  <c r="F1097" i="10"/>
  <c r="F1096" i="10"/>
  <c r="F1095" i="10"/>
  <c r="F1086" i="10"/>
  <c r="F1085" i="10"/>
  <c r="F1084" i="10"/>
  <c r="F1083" i="10"/>
  <c r="F1082" i="10"/>
  <c r="F1081" i="10"/>
  <c r="F1075" i="10"/>
  <c r="F1074" i="10"/>
  <c r="F1073" i="10"/>
  <c r="F1072" i="10"/>
  <c r="F1071" i="10"/>
  <c r="F1062" i="10"/>
  <c r="F1061" i="10"/>
  <c r="F1060" i="10"/>
  <c r="F1059" i="10"/>
  <c r="F1058" i="10"/>
  <c r="F1057" i="10"/>
  <c r="F1048" i="10"/>
  <c r="F1047" i="10"/>
  <c r="F1046" i="10"/>
  <c r="F1045" i="10"/>
  <c r="F1044" i="10"/>
  <c r="F1043" i="10"/>
  <c r="F959" i="10"/>
  <c r="F958" i="10"/>
  <c r="F957" i="10"/>
  <c r="F956" i="10"/>
  <c r="F955" i="10"/>
  <c r="F946" i="10"/>
  <c r="F945" i="10"/>
  <c r="F944" i="10"/>
  <c r="F943" i="10"/>
  <c r="F942" i="10"/>
  <c r="F941" i="10"/>
  <c r="F932" i="10"/>
  <c r="F931" i="10"/>
  <c r="F930" i="10"/>
  <c r="F929" i="10"/>
  <c r="F928" i="10"/>
  <c r="F927" i="10"/>
  <c r="F921" i="10"/>
  <c r="F920" i="10"/>
  <c r="F919" i="10"/>
  <c r="F918" i="10"/>
  <c r="F917" i="10"/>
  <c r="F908" i="10"/>
  <c r="F907" i="10"/>
  <c r="F906" i="10"/>
  <c r="F905" i="10"/>
  <c r="F904" i="10"/>
  <c r="F903" i="10"/>
  <c r="F894" i="10"/>
  <c r="F893" i="10"/>
  <c r="F892" i="10"/>
  <c r="F891" i="10"/>
  <c r="F890" i="10"/>
  <c r="F889" i="10"/>
  <c r="F882" i="10"/>
  <c r="F881" i="10"/>
  <c r="F880" i="10"/>
  <c r="F879" i="10"/>
  <c r="F878" i="10"/>
  <c r="F876" i="10"/>
  <c r="F875" i="10"/>
  <c r="F874" i="10"/>
  <c r="F873" i="10"/>
  <c r="F872" i="10"/>
  <c r="F870" i="10"/>
  <c r="F869" i="10"/>
  <c r="F868" i="10"/>
  <c r="F867" i="10"/>
  <c r="F866" i="10"/>
  <c r="F863" i="10"/>
  <c r="F862" i="10"/>
  <c r="F861" i="10"/>
  <c r="F860" i="10"/>
  <c r="F859" i="10"/>
  <c r="F858" i="10"/>
  <c r="F857" i="10"/>
  <c r="F855" i="10"/>
  <c r="F854" i="10"/>
  <c r="F853" i="10"/>
  <c r="F852" i="10"/>
  <c r="F851" i="10"/>
  <c r="F850" i="10"/>
  <c r="F849" i="10"/>
  <c r="F841" i="10"/>
  <c r="F840" i="10"/>
  <c r="F839" i="10"/>
  <c r="F838" i="10"/>
  <c r="F837" i="10"/>
  <c r="F836" i="10"/>
  <c r="F835" i="10"/>
  <c r="F834" i="10"/>
  <c r="F833" i="10"/>
  <c r="F823" i="10"/>
  <c r="F822" i="10"/>
  <c r="F821" i="10"/>
  <c r="F820" i="10"/>
  <c r="F819" i="10"/>
  <c r="F818" i="10"/>
  <c r="F809" i="10"/>
  <c r="F808" i="10"/>
  <c r="F807" i="10"/>
  <c r="F806" i="10"/>
  <c r="F805" i="10"/>
  <c r="F804" i="10"/>
  <c r="F803" i="10"/>
  <c r="F802" i="10"/>
  <c r="F801" i="10"/>
  <c r="F798" i="10"/>
  <c r="F797" i="10"/>
  <c r="F796" i="10"/>
  <c r="F795" i="10"/>
  <c r="F794" i="10"/>
  <c r="F792" i="10"/>
  <c r="F791" i="10"/>
  <c r="F790" i="10"/>
  <c r="F789" i="10"/>
  <c r="F788" i="10"/>
  <c r="F786" i="10"/>
  <c r="F785" i="10"/>
  <c r="F784" i="10"/>
  <c r="F783" i="10"/>
  <c r="F782" i="10"/>
  <c r="F765" i="10"/>
  <c r="F764" i="10"/>
  <c r="F763" i="10"/>
  <c r="F762" i="10"/>
  <c r="F761" i="10"/>
  <c r="F760" i="10"/>
  <c r="F759" i="10"/>
  <c r="F758" i="10"/>
  <c r="F757" i="10"/>
  <c r="F756" i="10"/>
  <c r="F755" i="10"/>
  <c r="F753" i="10"/>
  <c r="F752" i="10"/>
  <c r="F751" i="10"/>
  <c r="F750" i="10"/>
  <c r="F749" i="10"/>
  <c r="F748" i="10"/>
  <c r="F747" i="10"/>
  <c r="F746" i="10"/>
  <c r="F745" i="10"/>
  <c r="F744" i="10"/>
  <c r="F743" i="10"/>
  <c r="F741" i="10"/>
  <c r="F740" i="10"/>
  <c r="F739" i="10"/>
  <c r="F738" i="10"/>
  <c r="F737" i="10"/>
  <c r="F736" i="10"/>
  <c r="F735" i="10"/>
  <c r="F734" i="10"/>
  <c r="F733" i="10"/>
  <c r="F732" i="10"/>
  <c r="F731" i="10"/>
  <c r="F729" i="10"/>
  <c r="F728" i="10"/>
  <c r="F727" i="10"/>
  <c r="F726" i="10"/>
  <c r="F725" i="10"/>
  <c r="F724" i="10"/>
  <c r="F723" i="10"/>
  <c r="F722" i="10"/>
  <c r="F721" i="10"/>
  <c r="F720" i="10"/>
  <c r="F719" i="10"/>
  <c r="F717" i="10"/>
  <c r="F716" i="10"/>
  <c r="F715" i="10"/>
  <c r="F714" i="10"/>
  <c r="F713" i="10"/>
  <c r="F712" i="10"/>
  <c r="F711" i="10"/>
  <c r="F710" i="10"/>
  <c r="F709" i="10"/>
  <c r="F708" i="10"/>
  <c r="F707" i="10"/>
  <c r="F705" i="10"/>
  <c r="F704" i="10"/>
  <c r="F703" i="10"/>
  <c r="F702" i="10"/>
  <c r="F701" i="10"/>
  <c r="F700" i="10"/>
  <c r="F699" i="10"/>
  <c r="F698" i="10"/>
  <c r="F697" i="10"/>
  <c r="F696" i="10"/>
  <c r="F695" i="10"/>
  <c r="F692" i="10"/>
  <c r="F691" i="10"/>
  <c r="F690" i="10"/>
  <c r="F689" i="10"/>
  <c r="F688" i="10"/>
  <c r="F687" i="10"/>
  <c r="F686" i="10"/>
  <c r="F685" i="10"/>
  <c r="F684" i="10"/>
  <c r="F683" i="10"/>
  <c r="F682" i="10"/>
  <c r="F680" i="10"/>
  <c r="F679" i="10"/>
  <c r="F678" i="10"/>
  <c r="F677" i="10"/>
  <c r="F676" i="10"/>
  <c r="F675" i="10"/>
  <c r="F674" i="10"/>
  <c r="F673" i="10"/>
  <c r="F672" i="10"/>
  <c r="F671" i="10"/>
  <c r="F670" i="10"/>
  <c r="F668" i="10"/>
  <c r="F667" i="10"/>
  <c r="F666" i="10"/>
  <c r="F665" i="10"/>
  <c r="F664" i="10"/>
  <c r="F663" i="10"/>
  <c r="F662" i="10"/>
  <c r="F661" i="10"/>
  <c r="F660" i="10"/>
  <c r="F659" i="10"/>
  <c r="F658" i="10"/>
  <c r="F656" i="10"/>
  <c r="F655" i="10"/>
  <c r="F654" i="10"/>
  <c r="F653" i="10"/>
  <c r="F652" i="10"/>
  <c r="F651" i="10"/>
  <c r="F650" i="10"/>
  <c r="F649" i="10"/>
  <c r="F648" i="10"/>
  <c r="F647" i="10"/>
  <c r="F646" i="10"/>
  <c r="F644" i="10"/>
  <c r="F643" i="10"/>
  <c r="F642" i="10"/>
  <c r="F641" i="10"/>
  <c r="F640" i="10"/>
  <c r="F639" i="10"/>
  <c r="F638" i="10"/>
  <c r="F637" i="10"/>
  <c r="F636" i="10"/>
  <c r="F635" i="10"/>
  <c r="F634" i="10"/>
  <c r="F632" i="10"/>
  <c r="F631" i="10"/>
  <c r="F630" i="10"/>
  <c r="F629" i="10"/>
  <c r="F628" i="10"/>
  <c r="F627" i="10"/>
  <c r="F626" i="10"/>
  <c r="F625" i="10"/>
  <c r="F624" i="10"/>
  <c r="F623" i="10"/>
  <c r="F622" i="10"/>
  <c r="F618" i="10"/>
  <c r="F617" i="10"/>
  <c r="F616" i="10"/>
  <c r="F615" i="10"/>
  <c r="F614" i="10"/>
  <c r="F613" i="10"/>
  <c r="F612" i="10"/>
  <c r="F611" i="10"/>
  <c r="F610" i="10"/>
  <c r="F609" i="10"/>
  <c r="F608" i="10"/>
  <c r="F607" i="10"/>
  <c r="F605" i="10"/>
  <c r="F604" i="10"/>
  <c r="F603" i="10"/>
  <c r="F602" i="10"/>
  <c r="F601" i="10"/>
  <c r="F600" i="10"/>
  <c r="F599" i="10"/>
  <c r="F598" i="10"/>
  <c r="F597" i="10"/>
  <c r="F596" i="10"/>
  <c r="F595" i="10"/>
  <c r="F594" i="10"/>
  <c r="F592" i="10"/>
  <c r="F591" i="10"/>
  <c r="F590" i="10"/>
  <c r="F589" i="10"/>
  <c r="F588" i="10"/>
  <c r="F587" i="10"/>
  <c r="F586" i="10"/>
  <c r="F585" i="10"/>
  <c r="F584" i="10"/>
  <c r="F583" i="10"/>
  <c r="F582" i="10"/>
  <c r="F581" i="10"/>
  <c r="F579" i="10"/>
  <c r="F578" i="10"/>
  <c r="F577" i="10"/>
  <c r="F576" i="10"/>
  <c r="F575" i="10"/>
  <c r="F574" i="10"/>
  <c r="F573" i="10"/>
  <c r="F572" i="10"/>
  <c r="F571" i="10"/>
  <c r="F570" i="10"/>
  <c r="F569" i="10"/>
  <c r="F568" i="10"/>
  <c r="F566" i="10"/>
  <c r="F565" i="10"/>
  <c r="F564" i="10"/>
  <c r="F563" i="10"/>
  <c r="F562" i="10"/>
  <c r="F561" i="10"/>
  <c r="F560" i="10"/>
  <c r="F559" i="10"/>
  <c r="F558" i="10"/>
  <c r="F557" i="10"/>
  <c r="F556" i="10"/>
  <c r="F555" i="10"/>
  <c r="F553" i="10"/>
  <c r="F552" i="10"/>
  <c r="F551" i="10"/>
  <c r="F550" i="10"/>
  <c r="F549" i="10"/>
  <c r="F548" i="10"/>
  <c r="F547" i="10"/>
  <c r="F546" i="10"/>
  <c r="F545" i="10"/>
  <c r="F544" i="10"/>
  <c r="F543" i="10"/>
  <c r="F542" i="10"/>
  <c r="F539" i="10"/>
  <c r="F538" i="10"/>
  <c r="F537" i="10"/>
  <c r="F536" i="10"/>
  <c r="F535" i="10"/>
  <c r="F534" i="10"/>
  <c r="F533" i="10"/>
  <c r="F532" i="10"/>
  <c r="F531" i="10"/>
  <c r="F530" i="10"/>
  <c r="F529" i="10"/>
  <c r="F528" i="10"/>
  <c r="F526" i="10"/>
  <c r="F525" i="10"/>
  <c r="F524" i="10"/>
  <c r="F523" i="10"/>
  <c r="F522" i="10"/>
  <c r="F521" i="10"/>
  <c r="F520" i="10"/>
  <c r="F519" i="10"/>
  <c r="F518" i="10"/>
  <c r="F517" i="10"/>
  <c r="F516" i="10"/>
  <c r="F515" i="10"/>
  <c r="F513" i="10"/>
  <c r="F512" i="10"/>
  <c r="F511" i="10"/>
  <c r="F510" i="10"/>
  <c r="F509" i="10"/>
  <c r="F508" i="10"/>
  <c r="F507" i="10"/>
  <c r="F506" i="10"/>
  <c r="F505" i="10"/>
  <c r="F504" i="10"/>
  <c r="F503" i="10"/>
  <c r="F502" i="10"/>
  <c r="F500" i="10"/>
  <c r="F499" i="10"/>
  <c r="F498" i="10"/>
  <c r="F497" i="10"/>
  <c r="F496" i="10"/>
  <c r="F495" i="10"/>
  <c r="F494" i="10"/>
  <c r="F493" i="10"/>
  <c r="F492" i="10"/>
  <c r="F491" i="10"/>
  <c r="F490" i="10"/>
  <c r="F489" i="10"/>
  <c r="F487" i="10"/>
  <c r="F486" i="10"/>
  <c r="F485" i="10"/>
  <c r="F484" i="10"/>
  <c r="F483" i="10"/>
  <c r="F482" i="10"/>
  <c r="F481" i="10"/>
  <c r="F480" i="10"/>
  <c r="F479" i="10"/>
  <c r="F478" i="10"/>
  <c r="F477" i="10"/>
  <c r="F476" i="10"/>
  <c r="F474" i="10"/>
  <c r="F473" i="10"/>
  <c r="F472" i="10"/>
  <c r="F471" i="10"/>
  <c r="F470" i="10"/>
  <c r="F469" i="10"/>
  <c r="F468" i="10"/>
  <c r="F467" i="10"/>
  <c r="F466" i="10"/>
  <c r="F465" i="10"/>
  <c r="F464" i="10"/>
  <c r="F463" i="10"/>
  <c r="F450" i="10"/>
  <c r="F449" i="10"/>
  <c r="F448" i="10"/>
  <c r="F447" i="10"/>
  <c r="F446" i="10"/>
  <c r="F444" i="10"/>
  <c r="F443" i="10"/>
  <c r="F442" i="10"/>
  <c r="F441" i="10"/>
  <c r="F440" i="10"/>
  <c r="F438" i="10"/>
  <c r="F437" i="10"/>
  <c r="F436" i="10"/>
  <c r="F435" i="10"/>
  <c r="F434" i="10"/>
  <c r="F433" i="10"/>
  <c r="F431" i="10"/>
  <c r="F430" i="10"/>
  <c r="F429" i="10"/>
  <c r="F428" i="10"/>
  <c r="F427" i="10"/>
  <c r="F426" i="10"/>
  <c r="F422" i="10"/>
  <c r="F421" i="10"/>
  <c r="F420" i="10"/>
  <c r="F419" i="10"/>
  <c r="F418" i="10"/>
  <c r="F417" i="10"/>
  <c r="F416" i="10"/>
  <c r="F415" i="10"/>
  <c r="F414" i="10"/>
  <c r="F413" i="10"/>
  <c r="F411" i="10"/>
  <c r="F410" i="10"/>
  <c r="F409" i="10"/>
  <c r="F408" i="10"/>
  <c r="F407" i="10"/>
  <c r="F406" i="10"/>
  <c r="F405" i="10"/>
  <c r="F404" i="10"/>
  <c r="F403" i="10"/>
  <c r="F402" i="10"/>
  <c r="F400" i="10"/>
  <c r="F399" i="10"/>
  <c r="F398" i="10"/>
  <c r="F397" i="10"/>
  <c r="F396" i="10"/>
  <c r="F395" i="10"/>
  <c r="F394" i="10"/>
  <c r="F393" i="10"/>
  <c r="F392" i="10"/>
  <c r="F391" i="10"/>
  <c r="F387" i="10"/>
  <c r="F386" i="10"/>
  <c r="F385" i="10"/>
  <c r="F384" i="10"/>
  <c r="F383" i="10"/>
  <c r="F381" i="10"/>
  <c r="F380" i="10"/>
  <c r="F379" i="10"/>
  <c r="F378" i="10"/>
  <c r="F377" i="10"/>
  <c r="F375" i="10"/>
  <c r="F374" i="10"/>
  <c r="F373" i="10"/>
  <c r="F372" i="10"/>
  <c r="F371" i="10"/>
  <c r="F368" i="10"/>
  <c r="F367" i="10"/>
  <c r="F366" i="10"/>
  <c r="F365" i="10"/>
  <c r="F364" i="10"/>
  <c r="F363" i="10"/>
  <c r="F362" i="10"/>
  <c r="F361" i="10"/>
  <c r="F360" i="10"/>
  <c r="F359" i="10"/>
  <c r="F358" i="10"/>
  <c r="F357" i="10"/>
  <c r="F355" i="10"/>
  <c r="F354" i="10"/>
  <c r="F353" i="10"/>
  <c r="F352" i="10"/>
  <c r="F351" i="10"/>
  <c r="F350" i="10"/>
  <c r="F349" i="10"/>
  <c r="F348" i="10"/>
  <c r="F347" i="10"/>
  <c r="F346" i="10"/>
  <c r="F345" i="10"/>
  <c r="F344" i="10"/>
  <c r="F342" i="10"/>
  <c r="F341" i="10"/>
  <c r="F340" i="10"/>
  <c r="F339" i="10"/>
  <c r="F338" i="10"/>
  <c r="F337" i="10"/>
  <c r="F336" i="10"/>
  <c r="F335" i="10"/>
  <c r="F334" i="10"/>
  <c r="F333" i="10"/>
  <c r="F332" i="10"/>
  <c r="F331" i="10"/>
  <c r="F326" i="10"/>
  <c r="F325" i="10"/>
  <c r="F324" i="10"/>
  <c r="F323" i="10"/>
  <c r="F322" i="10"/>
  <c r="F321" i="10"/>
  <c r="F320" i="10"/>
  <c r="F309" i="10"/>
  <c r="F308" i="10"/>
  <c r="F307" i="10"/>
  <c r="F306" i="10"/>
  <c r="F305" i="10"/>
  <c r="F303" i="10"/>
  <c r="F302" i="10"/>
  <c r="F301" i="10"/>
  <c r="F300" i="10"/>
  <c r="F299" i="10"/>
  <c r="F298" i="10"/>
  <c r="F295" i="10"/>
  <c r="F294" i="10"/>
  <c r="F293" i="10"/>
  <c r="F292" i="10"/>
  <c r="F291" i="10"/>
  <c r="F289" i="10"/>
  <c r="F288" i="10"/>
  <c r="F287" i="10"/>
  <c r="F286" i="10"/>
  <c r="F285" i="10"/>
  <c r="F284" i="10"/>
  <c r="F283" i="10"/>
  <c r="F281" i="10"/>
  <c r="F280" i="10"/>
  <c r="F279" i="10"/>
  <c r="F278" i="10"/>
  <c r="F277" i="10"/>
  <c r="F276" i="10"/>
  <c r="F274" i="10"/>
  <c r="F273" i="10"/>
  <c r="F272" i="10"/>
  <c r="F271" i="10"/>
  <c r="F270" i="10"/>
  <c r="F269" i="10"/>
  <c r="F268" i="10"/>
  <c r="F267" i="10"/>
  <c r="F265" i="10"/>
  <c r="F264" i="10"/>
  <c r="F263" i="10"/>
  <c r="F262" i="10"/>
  <c r="F261" i="10"/>
  <c r="F260" i="10"/>
  <c r="F258" i="10"/>
  <c r="F257" i="10"/>
  <c r="F256" i="10"/>
  <c r="F255" i="10"/>
  <c r="F254" i="10"/>
  <c r="F253" i="10"/>
  <c r="F251" i="10"/>
  <c r="F250" i="10"/>
  <c r="F249" i="10"/>
  <c r="F248" i="10"/>
  <c r="F247" i="10"/>
  <c r="F246" i="10"/>
  <c r="F244" i="10"/>
  <c r="F243" i="10"/>
  <c r="F242" i="10"/>
  <c r="F241" i="10"/>
  <c r="F240" i="10"/>
  <c r="F239" i="10"/>
  <c r="F237" i="10"/>
  <c r="F236" i="10"/>
  <c r="F235" i="10"/>
  <c r="F234" i="10"/>
  <c r="F233" i="10"/>
  <c r="F232" i="10"/>
  <c r="F230" i="10"/>
  <c r="F229" i="10"/>
  <c r="F228" i="10"/>
  <c r="F227" i="10"/>
  <c r="F226" i="10"/>
  <c r="F225" i="10"/>
  <c r="F223" i="10"/>
  <c r="F222" i="10"/>
  <c r="F221" i="10"/>
  <c r="F220" i="10"/>
  <c r="F219" i="10"/>
  <c r="F218" i="10"/>
  <c r="F216" i="10"/>
  <c r="F215" i="10"/>
  <c r="F214" i="10"/>
  <c r="F213" i="10"/>
  <c r="F212" i="10"/>
  <c r="F211" i="10"/>
  <c r="F210" i="10"/>
  <c r="F208" i="10"/>
  <c r="F207" i="10"/>
  <c r="F206" i="10"/>
  <c r="F205" i="10"/>
  <c r="F204" i="10"/>
  <c r="F203" i="10"/>
  <c r="F200" i="10"/>
  <c r="F199" i="10"/>
  <c r="F198" i="10"/>
  <c r="F197" i="10"/>
  <c r="F196" i="10"/>
  <c r="F194" i="10"/>
  <c r="F193" i="10"/>
  <c r="F192" i="10"/>
  <c r="F191" i="10"/>
  <c r="F190" i="10"/>
  <c r="F189" i="10"/>
  <c r="F188" i="10"/>
  <c r="F186" i="10"/>
  <c r="F185" i="10"/>
  <c r="F184" i="10"/>
  <c r="F183" i="10"/>
  <c r="F182" i="10"/>
  <c r="F181" i="10"/>
  <c r="F179" i="10"/>
  <c r="F178" i="10"/>
  <c r="F177" i="10"/>
  <c r="F176" i="10"/>
  <c r="F175" i="10"/>
  <c r="F174" i="10"/>
  <c r="F173" i="10"/>
  <c r="F172" i="10"/>
  <c r="F170" i="10"/>
  <c r="F169" i="10"/>
  <c r="F168" i="10"/>
  <c r="F167" i="10"/>
  <c r="F166" i="10"/>
  <c r="F165" i="10"/>
  <c r="F163" i="10"/>
  <c r="F162" i="10"/>
  <c r="F161" i="10"/>
  <c r="F160" i="10"/>
  <c r="F159" i="10"/>
  <c r="F158" i="10"/>
  <c r="F156" i="10"/>
  <c r="F155" i="10"/>
  <c r="F154" i="10"/>
  <c r="F153" i="10"/>
  <c r="F152" i="10"/>
  <c r="F151" i="10"/>
  <c r="F149" i="10"/>
  <c r="F148" i="10"/>
  <c r="F147" i="10"/>
  <c r="F146" i="10"/>
  <c r="F145" i="10"/>
  <c r="F144" i="10"/>
  <c r="F142" i="10"/>
  <c r="F141" i="10"/>
  <c r="F140" i="10"/>
  <c r="F139" i="10"/>
  <c r="F138" i="10"/>
  <c r="F137" i="10"/>
  <c r="F135" i="10"/>
  <c r="F134" i="10"/>
  <c r="F133" i="10"/>
  <c r="F132" i="10"/>
  <c r="F131" i="10"/>
  <c r="F130" i="10"/>
  <c r="F128" i="10"/>
  <c r="F127" i="10"/>
  <c r="F126" i="10"/>
  <c r="F125" i="10"/>
  <c r="F124" i="10"/>
  <c r="F123" i="10"/>
  <c r="F121" i="10"/>
  <c r="F120" i="10"/>
  <c r="F119" i="10"/>
  <c r="F118" i="10"/>
  <c r="F117" i="10"/>
  <c r="F116" i="10"/>
  <c r="F115" i="10"/>
  <c r="F113" i="10"/>
  <c r="F112" i="10"/>
  <c r="F111" i="10"/>
  <c r="F110" i="10"/>
  <c r="F109" i="10"/>
  <c r="F108" i="10"/>
  <c r="F104" i="10"/>
  <c r="F103" i="10"/>
  <c r="F102" i="10"/>
  <c r="F101" i="10"/>
  <c r="F100" i="10"/>
  <c r="F99" i="10"/>
  <c r="F97" i="10"/>
  <c r="F96" i="10"/>
  <c r="F95" i="10"/>
  <c r="F94" i="10"/>
  <c r="F93" i="10"/>
  <c r="F92" i="10"/>
  <c r="F90" i="10"/>
  <c r="F89" i="10"/>
  <c r="F88" i="10"/>
  <c r="F87" i="10"/>
  <c r="F86" i="10"/>
  <c r="F85" i="10"/>
  <c r="F84" i="10"/>
  <c r="F81" i="10"/>
  <c r="F80" i="10"/>
  <c r="F79" i="10"/>
  <c r="F78" i="10"/>
  <c r="F77" i="10"/>
  <c r="F76" i="10"/>
  <c r="F74" i="10"/>
  <c r="F73" i="10"/>
  <c r="F72" i="10"/>
  <c r="F71" i="10"/>
  <c r="F70" i="10"/>
  <c r="F69" i="10"/>
  <c r="F67" i="10"/>
  <c r="F66" i="10"/>
  <c r="F65" i="10"/>
  <c r="F64" i="10"/>
  <c r="F63" i="10"/>
  <c r="F62" i="10"/>
  <c r="F61" i="10"/>
  <c r="F58" i="10"/>
  <c r="F57" i="10"/>
  <c r="F56" i="10"/>
  <c r="F55" i="10"/>
  <c r="F54" i="10"/>
  <c r="F53" i="10"/>
  <c r="F51" i="10"/>
  <c r="F50" i="10"/>
  <c r="F49" i="10"/>
  <c r="F48" i="10"/>
  <c r="F47" i="10"/>
  <c r="F46" i="10"/>
  <c r="F44" i="10"/>
  <c r="F43" i="10"/>
  <c r="F42" i="10"/>
  <c r="F41" i="10"/>
  <c r="F40" i="10"/>
  <c r="F39" i="10"/>
  <c r="F38" i="10"/>
  <c r="F10" i="10"/>
  <c r="F11" i="10"/>
  <c r="F12" i="10"/>
  <c r="F13" i="10"/>
  <c r="F14" i="10"/>
  <c r="F9" i="10"/>
  <c r="F200" i="11"/>
  <c r="H200" i="11"/>
  <c r="J200" i="11" s="1"/>
  <c r="F201" i="11"/>
  <c r="H201" i="11"/>
  <c r="J201" i="11" s="1"/>
  <c r="H199" i="11"/>
  <c r="J199" i="11" s="1"/>
  <c r="F199" i="11"/>
  <c r="H198" i="11"/>
  <c r="J198" i="11" s="1"/>
  <c r="F198" i="11"/>
  <c r="H197" i="11"/>
  <c r="J197" i="11" s="1"/>
  <c r="F197" i="11"/>
  <c r="H181" i="11"/>
  <c r="J181" i="11" s="1"/>
  <c r="F181" i="11"/>
  <c r="H180" i="11"/>
  <c r="J180" i="11" s="1"/>
  <c r="F180" i="11"/>
  <c r="H179" i="11"/>
  <c r="J179" i="11" s="1"/>
  <c r="F179" i="11"/>
  <c r="I176" i="11"/>
  <c r="I175" i="11"/>
  <c r="I174" i="11"/>
  <c r="I171" i="11"/>
  <c r="I170" i="11"/>
  <c r="I169" i="11"/>
  <c r="I167" i="11"/>
  <c r="I166" i="11"/>
  <c r="I165" i="11"/>
  <c r="I164" i="11"/>
  <c r="I163" i="11"/>
  <c r="I162" i="11"/>
  <c r="I160" i="11"/>
  <c r="I159" i="11"/>
  <c r="I157" i="11"/>
  <c r="I156" i="11"/>
  <c r="I155" i="11"/>
  <c r="I154" i="11"/>
  <c r="I152" i="11"/>
  <c r="I151" i="11"/>
  <c r="I150" i="11"/>
  <c r="I148" i="11"/>
  <c r="I147" i="11"/>
  <c r="I146" i="11"/>
  <c r="I145" i="11"/>
  <c r="I143" i="11"/>
  <c r="I142" i="11"/>
  <c r="I141" i="11"/>
  <c r="I140" i="11"/>
  <c r="I135" i="11"/>
  <c r="I136" i="11"/>
  <c r="I137" i="11"/>
  <c r="I138" i="11"/>
  <c r="I134" i="11"/>
  <c r="I132" i="11"/>
  <c r="I131" i="11"/>
  <c r="I130" i="11"/>
  <c r="I127" i="11"/>
  <c r="I126" i="11"/>
  <c r="H176" i="11"/>
  <c r="F176" i="11"/>
  <c r="H175" i="11"/>
  <c r="J175" i="11" s="1"/>
  <c r="F175" i="11"/>
  <c r="H174" i="11"/>
  <c r="F174" i="11"/>
  <c r="H171" i="11"/>
  <c r="F171" i="11"/>
  <c r="H170" i="11"/>
  <c r="F170" i="11"/>
  <c r="H169" i="11"/>
  <c r="J169" i="11" s="1"/>
  <c r="F169" i="11"/>
  <c r="H167" i="11"/>
  <c r="F167" i="11"/>
  <c r="H166" i="11"/>
  <c r="F166" i="11"/>
  <c r="H165" i="11"/>
  <c r="F165" i="11"/>
  <c r="H164" i="11"/>
  <c r="F164" i="11"/>
  <c r="H163" i="11"/>
  <c r="F163" i="11"/>
  <c r="H162" i="11"/>
  <c r="F162" i="11"/>
  <c r="H160" i="11"/>
  <c r="F160" i="11"/>
  <c r="H159" i="11"/>
  <c r="J159" i="11" s="1"/>
  <c r="F159" i="11"/>
  <c r="H157" i="11"/>
  <c r="F157" i="11"/>
  <c r="H156" i="11"/>
  <c r="F156" i="11"/>
  <c r="H155" i="11"/>
  <c r="F155" i="11"/>
  <c r="H154" i="11"/>
  <c r="J154" i="11" s="1"/>
  <c r="F154" i="11"/>
  <c r="H152" i="11"/>
  <c r="F152" i="11"/>
  <c r="H151" i="11"/>
  <c r="F151" i="11"/>
  <c r="H150" i="11"/>
  <c r="F150" i="11"/>
  <c r="H148" i="11"/>
  <c r="J148" i="11" s="1"/>
  <c r="F148" i="11"/>
  <c r="H147" i="11"/>
  <c r="F147" i="11"/>
  <c r="H146" i="11"/>
  <c r="F146" i="11"/>
  <c r="H145" i="11"/>
  <c r="F145" i="11"/>
  <c r="H143" i="11"/>
  <c r="F143" i="11"/>
  <c r="H142" i="11"/>
  <c r="F142" i="11"/>
  <c r="H141" i="11"/>
  <c r="F141" i="11"/>
  <c r="H140" i="11"/>
  <c r="F140" i="11"/>
  <c r="H138" i="11"/>
  <c r="F138" i="11"/>
  <c r="H137" i="11"/>
  <c r="J137" i="11" s="1"/>
  <c r="F137" i="11"/>
  <c r="H136" i="11"/>
  <c r="F136" i="11"/>
  <c r="H135" i="11"/>
  <c r="F135" i="11"/>
  <c r="H134" i="11"/>
  <c r="F134" i="11"/>
  <c r="H132" i="11"/>
  <c r="F132" i="11"/>
  <c r="H131" i="11"/>
  <c r="F131" i="11"/>
  <c r="H130" i="11"/>
  <c r="F130" i="11"/>
  <c r="H127" i="11"/>
  <c r="J127" i="11" s="1"/>
  <c r="F127" i="11"/>
  <c r="H126" i="11"/>
  <c r="F126" i="11"/>
  <c r="H123" i="11"/>
  <c r="J123" i="11" s="1"/>
  <c r="F123" i="11"/>
  <c r="H122" i="11"/>
  <c r="J122" i="11" s="1"/>
  <c r="F122" i="11"/>
  <c r="H121" i="11"/>
  <c r="J121" i="11" s="1"/>
  <c r="F121" i="11"/>
  <c r="H118" i="11"/>
  <c r="J118" i="11" s="1"/>
  <c r="F118" i="11"/>
  <c r="H117" i="11"/>
  <c r="J117" i="11" s="1"/>
  <c r="F117" i="11"/>
  <c r="H116" i="11"/>
  <c r="J116" i="11" s="1"/>
  <c r="F116" i="11"/>
  <c r="F110" i="11"/>
  <c r="H110" i="11"/>
  <c r="J110" i="11" s="1"/>
  <c r="F111" i="11"/>
  <c r="H111" i="11"/>
  <c r="J111" i="11" s="1"/>
  <c r="F112" i="11"/>
  <c r="H112" i="11"/>
  <c r="J112" i="11" s="1"/>
  <c r="F113" i="11"/>
  <c r="H113" i="11"/>
  <c r="J113" i="11" s="1"/>
  <c r="F114" i="11"/>
  <c r="H114" i="11"/>
  <c r="J114" i="11" s="1"/>
  <c r="H109" i="11"/>
  <c r="J109" i="11" s="1"/>
  <c r="F109" i="11"/>
  <c r="H107" i="11"/>
  <c r="J107" i="11" s="1"/>
  <c r="F107" i="11"/>
  <c r="H106" i="11"/>
  <c r="J106" i="11" s="1"/>
  <c r="F106" i="11"/>
  <c r="H104" i="11"/>
  <c r="J104" i="11" s="1"/>
  <c r="F104" i="11"/>
  <c r="H103" i="11"/>
  <c r="J103" i="11" s="1"/>
  <c r="F103" i="11"/>
  <c r="H102" i="11"/>
  <c r="J102" i="11" s="1"/>
  <c r="F102" i="11"/>
  <c r="H101" i="11"/>
  <c r="J101" i="11" s="1"/>
  <c r="F101" i="11"/>
  <c r="H99" i="11"/>
  <c r="J99" i="11" s="1"/>
  <c r="F99" i="11"/>
  <c r="H98" i="11"/>
  <c r="J98" i="11" s="1"/>
  <c r="F98" i="11"/>
  <c r="H97" i="11"/>
  <c r="J97" i="11" s="1"/>
  <c r="F97" i="11"/>
  <c r="H95" i="11"/>
  <c r="J95" i="11" s="1"/>
  <c r="F95" i="11"/>
  <c r="H94" i="11"/>
  <c r="J94" i="11" s="1"/>
  <c r="F94" i="11"/>
  <c r="H93" i="11"/>
  <c r="J93" i="11" s="1"/>
  <c r="F93" i="11"/>
  <c r="H92" i="11"/>
  <c r="J92" i="11" s="1"/>
  <c r="F92" i="11"/>
  <c r="H90" i="11"/>
  <c r="J90" i="11" s="1"/>
  <c r="F90" i="11"/>
  <c r="H89" i="11"/>
  <c r="J89" i="11" s="1"/>
  <c r="F89" i="11"/>
  <c r="H88" i="11"/>
  <c r="J88" i="11" s="1"/>
  <c r="F88" i="11"/>
  <c r="H87" i="11"/>
  <c r="J87" i="11" s="1"/>
  <c r="F87" i="11"/>
  <c r="H85" i="11"/>
  <c r="J85" i="11" s="1"/>
  <c r="F85" i="11"/>
  <c r="H84" i="11"/>
  <c r="J84" i="11" s="1"/>
  <c r="F84" i="11"/>
  <c r="H83" i="11"/>
  <c r="J83" i="11" s="1"/>
  <c r="F83" i="11"/>
  <c r="H82" i="11"/>
  <c r="J82" i="11" s="1"/>
  <c r="F82" i="11"/>
  <c r="H81" i="11"/>
  <c r="J81" i="11" s="1"/>
  <c r="F81" i="11"/>
  <c r="F78" i="11"/>
  <c r="H78" i="11"/>
  <c r="J78" i="11" s="1"/>
  <c r="F79" i="11"/>
  <c r="H79" i="11"/>
  <c r="J79" i="11" s="1"/>
  <c r="H77" i="11"/>
  <c r="J77" i="11" s="1"/>
  <c r="F77" i="11"/>
  <c r="F74" i="11"/>
  <c r="H74" i="11"/>
  <c r="J74" i="11" s="1"/>
  <c r="H73" i="11"/>
  <c r="J73" i="11" s="1"/>
  <c r="F73" i="11"/>
  <c r="I68" i="11"/>
  <c r="I67" i="11"/>
  <c r="I66" i="11"/>
  <c r="I62" i="11"/>
  <c r="I63" i="11"/>
  <c r="I64" i="11"/>
  <c r="I61" i="11"/>
  <c r="I56" i="11"/>
  <c r="I57" i="11"/>
  <c r="I55" i="11"/>
  <c r="I51" i="11"/>
  <c r="I52" i="11"/>
  <c r="I53" i="11"/>
  <c r="I50" i="11"/>
  <c r="H68" i="11"/>
  <c r="F68" i="11"/>
  <c r="H67" i="11"/>
  <c r="F67" i="11"/>
  <c r="H66" i="11"/>
  <c r="J66" i="11" s="1"/>
  <c r="F66" i="11"/>
  <c r="H64" i="11"/>
  <c r="F64" i="11"/>
  <c r="H63" i="11"/>
  <c r="F63" i="11"/>
  <c r="H62" i="11"/>
  <c r="F62" i="11"/>
  <c r="H61" i="11"/>
  <c r="F61" i="11"/>
  <c r="H57" i="11"/>
  <c r="J57" i="11" s="1"/>
  <c r="F57" i="11"/>
  <c r="H56" i="11"/>
  <c r="F56" i="11"/>
  <c r="H55" i="11"/>
  <c r="F55" i="11"/>
  <c r="H53" i="11"/>
  <c r="F53" i="11"/>
  <c r="H52" i="11"/>
  <c r="F52" i="11"/>
  <c r="H51" i="11"/>
  <c r="J51" i="11" s="1"/>
  <c r="F51" i="11"/>
  <c r="H50" i="11"/>
  <c r="F50" i="11"/>
  <c r="H46" i="11"/>
  <c r="J46" i="11" s="1"/>
  <c r="F46" i="11"/>
  <c r="H45" i="11"/>
  <c r="J45" i="11" s="1"/>
  <c r="F45" i="11"/>
  <c r="H44" i="11"/>
  <c r="J44" i="11" s="1"/>
  <c r="F44" i="11"/>
  <c r="F40" i="11"/>
  <c r="H40" i="11"/>
  <c r="J40" i="11" s="1"/>
  <c r="F41" i="11"/>
  <c r="H41" i="11"/>
  <c r="J41" i="11" s="1"/>
  <c r="F42" i="11"/>
  <c r="H42" i="11"/>
  <c r="J42" i="11" s="1"/>
  <c r="H39" i="11"/>
  <c r="J39" i="11" s="1"/>
  <c r="F39" i="11"/>
  <c r="J53" i="11" l="1"/>
  <c r="J131" i="11"/>
  <c r="J146" i="11"/>
  <c r="J151" i="11"/>
  <c r="J156" i="11"/>
  <c r="J162" i="11"/>
  <c r="J166" i="11"/>
  <c r="J63" i="11"/>
  <c r="J68" i="11"/>
  <c r="J141" i="11"/>
  <c r="J171" i="11"/>
  <c r="J393" i="11"/>
  <c r="J394" i="11"/>
  <c r="J395" i="11"/>
  <c r="J56" i="11"/>
  <c r="J136" i="11"/>
  <c r="J212" i="11"/>
  <c r="J206" i="11"/>
  <c r="J256" i="11"/>
  <c r="J279" i="11"/>
  <c r="J293" i="11"/>
  <c r="J345" i="11"/>
  <c r="J397" i="11"/>
  <c r="J398" i="11"/>
  <c r="J126" i="11"/>
  <c r="J132" i="11"/>
  <c r="J135" i="11"/>
  <c r="J142" i="11"/>
  <c r="J147" i="11"/>
  <c r="J152" i="11"/>
  <c r="J157" i="11"/>
  <c r="J163" i="11"/>
  <c r="J205" i="11"/>
  <c r="J261" i="11"/>
  <c r="J257" i="11"/>
  <c r="J273" i="11"/>
  <c r="J278" i="11"/>
  <c r="J282" i="11"/>
  <c r="J309" i="11"/>
  <c r="J344" i="11"/>
  <c r="J348" i="11"/>
  <c r="J367" i="11"/>
  <c r="J52" i="11"/>
  <c r="J62" i="11"/>
  <c r="J167" i="11"/>
  <c r="J174" i="11"/>
  <c r="J300" i="11"/>
  <c r="J316" i="11"/>
  <c r="J321" i="11"/>
  <c r="J325" i="11"/>
  <c r="J335" i="11"/>
  <c r="J339" i="11"/>
  <c r="J388" i="11"/>
  <c r="J299" i="11"/>
  <c r="J320" i="11"/>
  <c r="J324" i="11"/>
  <c r="J334" i="11"/>
  <c r="J338" i="11"/>
  <c r="J387" i="11"/>
  <c r="J302" i="11"/>
  <c r="J314" i="11"/>
  <c r="J318" i="11"/>
  <c r="J323" i="11"/>
  <c r="J337" i="11"/>
  <c r="J400" i="11"/>
  <c r="J401" i="11"/>
  <c r="J402" i="11"/>
  <c r="J403" i="11"/>
  <c r="J404" i="11"/>
  <c r="J405" i="11"/>
  <c r="J407" i="11"/>
  <c r="J408" i="11"/>
  <c r="J409" i="11"/>
  <c r="J410" i="11"/>
  <c r="J411" i="11"/>
  <c r="J412" i="11"/>
  <c r="J414" i="11"/>
  <c r="J415" i="11"/>
  <c r="J416" i="11"/>
  <c r="J418" i="11"/>
  <c r="J419" i="11"/>
  <c r="J421" i="11"/>
  <c r="J422" i="11"/>
  <c r="J423" i="11"/>
  <c r="J425" i="11"/>
  <c r="J426" i="11"/>
  <c r="J211" i="11"/>
  <c r="J301" i="11"/>
  <c r="J313" i="11"/>
  <c r="J317" i="11"/>
  <c r="J327" i="11"/>
  <c r="J346" i="11"/>
  <c r="J369" i="11"/>
  <c r="J389" i="11"/>
  <c r="J417" i="11"/>
  <c r="J396" i="11"/>
  <c r="J424" i="11"/>
  <c r="J391" i="11"/>
  <c r="J390" i="11"/>
  <c r="J386" i="11"/>
  <c r="J382" i="11"/>
  <c r="J378" i="11"/>
  <c r="J375" i="11"/>
  <c r="J374" i="11"/>
  <c r="J371" i="11"/>
  <c r="J368" i="11"/>
  <c r="J364" i="11"/>
  <c r="J361" i="11"/>
  <c r="J357" i="11"/>
  <c r="J347" i="11"/>
  <c r="J349" i="11"/>
  <c r="J330" i="11"/>
  <c r="J331" i="11"/>
  <c r="J287" i="11"/>
  <c r="J328" i="11"/>
  <c r="J332" i="11"/>
  <c r="J336" i="11"/>
  <c r="J329" i="11"/>
  <c r="J322" i="11"/>
  <c r="J315" i="11"/>
  <c r="J305" i="11"/>
  <c r="J304" i="11"/>
  <c r="J303" i="11"/>
  <c r="J285" i="11"/>
  <c r="J130" i="11"/>
  <c r="J140" i="11"/>
  <c r="J150" i="11"/>
  <c r="J155" i="11"/>
  <c r="J153" i="11" s="1"/>
  <c r="J272" i="11"/>
  <c r="J286" i="11"/>
  <c r="J64" i="11"/>
  <c r="J165" i="11"/>
  <c r="J170" i="11"/>
  <c r="J168" i="11" s="1"/>
  <c r="J176" i="11"/>
  <c r="J260" i="11"/>
  <c r="J204" i="11"/>
  <c r="J223" i="11"/>
  <c r="J234" i="11"/>
  <c r="J289" i="11"/>
  <c r="J230" i="11"/>
  <c r="J231" i="11"/>
  <c r="J288" i="11"/>
  <c r="J284" i="11"/>
  <c r="J292" i="11"/>
  <c r="J296" i="11"/>
  <c r="J295" i="11"/>
  <c r="J281" i="11"/>
  <c r="J274" i="11"/>
  <c r="J262" i="11"/>
  <c r="J239" i="11"/>
  <c r="G102" i="1" s="1"/>
  <c r="J215" i="11"/>
  <c r="G91" i="1" s="1"/>
  <c r="J226" i="11"/>
  <c r="G96" i="1" s="1"/>
  <c r="J233" i="11"/>
  <c r="J222" i="11"/>
  <c r="J219" i="11"/>
  <c r="J218" i="11" s="1"/>
  <c r="G92" i="1" s="1"/>
  <c r="J210" i="11"/>
  <c r="J213" i="11"/>
  <c r="J209" i="11"/>
  <c r="J207" i="11"/>
  <c r="J196" i="11"/>
  <c r="G87" i="1" s="1"/>
  <c r="J160" i="11"/>
  <c r="J158" i="11" s="1"/>
  <c r="J178" i="11"/>
  <c r="J138" i="11"/>
  <c r="J134" i="11"/>
  <c r="J164" i="11"/>
  <c r="J145" i="11"/>
  <c r="J143" i="11"/>
  <c r="J125" i="11"/>
  <c r="J120" i="11"/>
  <c r="J108" i="11"/>
  <c r="J105" i="11"/>
  <c r="J100" i="11"/>
  <c r="J96" i="11"/>
  <c r="J91" i="11"/>
  <c r="J86" i="11"/>
  <c r="J72" i="11"/>
  <c r="J115" i="11"/>
  <c r="J80" i="11"/>
  <c r="J76" i="11"/>
  <c r="J55" i="11"/>
  <c r="J54" i="11" s="1"/>
  <c r="J67" i="11"/>
  <c r="J65" i="11" s="1"/>
  <c r="J61" i="11"/>
  <c r="J50" i="11"/>
  <c r="J49" i="11" s="1"/>
  <c r="J43" i="11"/>
  <c r="J38" i="11"/>
  <c r="J406" i="11" l="1"/>
  <c r="J399" i="11"/>
  <c r="J392" i="11"/>
  <c r="J312" i="11"/>
  <c r="J144" i="11"/>
  <c r="J276" i="11"/>
  <c r="J255" i="11"/>
  <c r="J149" i="11"/>
  <c r="J319" i="11"/>
  <c r="J173" i="11"/>
  <c r="J342" i="11"/>
  <c r="J413" i="11"/>
  <c r="J129" i="11"/>
  <c r="J333" i="11"/>
  <c r="J420" i="11"/>
  <c r="J385" i="11"/>
  <c r="J356" i="11"/>
  <c r="J370" i="11"/>
  <c r="J377" i="11"/>
  <c r="J363" i="11"/>
  <c r="J298" i="11"/>
  <c r="J326" i="11"/>
  <c r="J221" i="11"/>
  <c r="G93" i="1" s="1"/>
  <c r="J283" i="11"/>
  <c r="J139" i="11"/>
  <c r="J232" i="11"/>
  <c r="G98" i="1" s="1"/>
  <c r="J269" i="11"/>
  <c r="J229" i="11"/>
  <c r="G97" i="1" s="1"/>
  <c r="J60" i="11"/>
  <c r="J161" i="11"/>
  <c r="J202" i="11"/>
  <c r="G88" i="1" s="1"/>
  <c r="J290" i="11"/>
  <c r="J208" i="11"/>
  <c r="G89" i="1" s="1"/>
  <c r="J133" i="11"/>
  <c r="F10" i="11" l="1"/>
  <c r="H10" i="11"/>
  <c r="J10" i="11" s="1"/>
  <c r="F11" i="11"/>
  <c r="H11" i="11"/>
  <c r="J11" i="11" s="1"/>
  <c r="F12" i="11"/>
  <c r="H12" i="11"/>
  <c r="J12" i="11" s="1"/>
  <c r="F13" i="11"/>
  <c r="H13" i="11"/>
  <c r="J13" i="11" s="1"/>
  <c r="F14" i="11"/>
  <c r="H14" i="11"/>
  <c r="J14" i="11" s="1"/>
  <c r="F15" i="11"/>
  <c r="H15" i="11"/>
  <c r="J15" i="11" s="1"/>
  <c r="H9" i="11"/>
  <c r="J9" i="11" s="1"/>
  <c r="F9" i="11"/>
  <c r="J8" i="11" l="1"/>
  <c r="H251" i="1"/>
  <c r="H250" i="1"/>
  <c r="H243" i="1"/>
  <c r="H241" i="1"/>
  <c r="H234" i="1"/>
  <c r="H212" i="1"/>
  <c r="H205" i="1"/>
  <c r="H203" i="1"/>
  <c r="H196" i="1"/>
  <c r="H191" i="1"/>
  <c r="H192" i="1"/>
  <c r="H190" i="1"/>
  <c r="H185" i="1"/>
  <c r="H184" i="1"/>
  <c r="H183" i="1"/>
  <c r="H176" i="1"/>
  <c r="H177" i="1"/>
  <c r="H178" i="1"/>
  <c r="H179" i="1"/>
  <c r="H175" i="1"/>
  <c r="H173" i="1"/>
  <c r="H174" i="1"/>
  <c r="H172" i="1"/>
  <c r="H171" i="1"/>
  <c r="H169" i="1"/>
  <c r="F169" i="1"/>
  <c r="H165" i="1"/>
  <c r="H166" i="1"/>
  <c r="H167" i="1"/>
  <c r="H168" i="1"/>
  <c r="H164" i="1"/>
  <c r="H153" i="1"/>
  <c r="H154" i="1"/>
  <c r="H155" i="1"/>
  <c r="H156" i="1"/>
  <c r="H157" i="1"/>
  <c r="H152" i="1"/>
  <c r="H146" i="1"/>
  <c r="H147" i="1"/>
  <c r="H148" i="1"/>
  <c r="H149" i="1"/>
  <c r="H150" i="1"/>
  <c r="H145" i="1"/>
  <c r="H109" i="1"/>
  <c r="H110" i="1"/>
  <c r="H111" i="1"/>
  <c r="H112" i="1"/>
  <c r="H113" i="1"/>
  <c r="H108" i="1"/>
  <c r="H105" i="1"/>
  <c r="H101" i="1"/>
  <c r="H99" i="1"/>
  <c r="H98" i="1"/>
  <c r="H97" i="1"/>
  <c r="H96" i="1"/>
  <c r="H84" i="1"/>
  <c r="H83" i="1"/>
  <c r="H69" i="1"/>
  <c r="H59" i="1" l="1"/>
  <c r="H55" i="1"/>
  <c r="H45" i="1" l="1"/>
  <c r="H41" i="1"/>
  <c r="H37" i="1"/>
  <c r="H33" i="1"/>
  <c r="H29" i="1"/>
  <c r="H27" i="1"/>
  <c r="H447" i="3" l="1"/>
  <c r="F447" i="3"/>
  <c r="H446" i="3"/>
  <c r="F446" i="3"/>
  <c r="H444" i="3"/>
  <c r="F444" i="3"/>
  <c r="H443" i="3"/>
  <c r="F443" i="3"/>
  <c r="H441" i="3"/>
  <c r="F441" i="3"/>
  <c r="H440" i="3"/>
  <c r="F440" i="3"/>
  <c r="I434" i="3"/>
  <c r="I433" i="3"/>
  <c r="I431" i="3"/>
  <c r="I430" i="3"/>
  <c r="I428" i="3"/>
  <c r="H434" i="3"/>
  <c r="F434" i="3"/>
  <c r="H433" i="3"/>
  <c r="F433" i="3"/>
  <c r="H431" i="3"/>
  <c r="F431" i="3"/>
  <c r="H430" i="3"/>
  <c r="F430" i="3"/>
  <c r="H428" i="3"/>
  <c r="J428" i="3" s="1"/>
  <c r="J426" i="3" s="1"/>
  <c r="F428" i="3"/>
  <c r="I393" i="3"/>
  <c r="I447" i="3" s="1"/>
  <c r="I392" i="3"/>
  <c r="I446" i="3" s="1"/>
  <c r="I390" i="3"/>
  <c r="I444" i="3" s="1"/>
  <c r="I389" i="3"/>
  <c r="I443" i="3" s="1"/>
  <c r="I387" i="3"/>
  <c r="I441" i="3" s="1"/>
  <c r="I386" i="3"/>
  <c r="I440" i="3" s="1"/>
  <c r="H393" i="3"/>
  <c r="F393" i="3"/>
  <c r="H392" i="3"/>
  <c r="J392" i="3" s="1"/>
  <c r="F392" i="3"/>
  <c r="H390" i="3"/>
  <c r="J390" i="3" s="1"/>
  <c r="F390" i="3"/>
  <c r="H389" i="3"/>
  <c r="F389" i="3"/>
  <c r="H387" i="3"/>
  <c r="F387" i="3"/>
  <c r="H386" i="3"/>
  <c r="F386" i="3"/>
  <c r="H380" i="3"/>
  <c r="J380" i="3" s="1"/>
  <c r="F380" i="3"/>
  <c r="H379" i="3"/>
  <c r="J379" i="3" s="1"/>
  <c r="F379" i="3"/>
  <c r="H377" i="3"/>
  <c r="J377" i="3" s="1"/>
  <c r="F377" i="3"/>
  <c r="H376" i="3"/>
  <c r="J376" i="3" s="1"/>
  <c r="F376" i="3"/>
  <c r="H374" i="3"/>
  <c r="J374" i="3" s="1"/>
  <c r="F374" i="3"/>
  <c r="H373" i="3"/>
  <c r="J373" i="3" s="1"/>
  <c r="F373" i="3"/>
  <c r="I361" i="3"/>
  <c r="I362" i="3"/>
  <c r="I360" i="3"/>
  <c r="H362" i="3"/>
  <c r="F362" i="3"/>
  <c r="H361" i="3"/>
  <c r="F361" i="3"/>
  <c r="H360" i="3"/>
  <c r="F360" i="3"/>
  <c r="F358" i="3"/>
  <c r="H358" i="3"/>
  <c r="J358" i="3" s="1"/>
  <c r="H357" i="3"/>
  <c r="J357" i="3" s="1"/>
  <c r="F357" i="3"/>
  <c r="H356" i="3"/>
  <c r="J356" i="3" s="1"/>
  <c r="F356" i="3"/>
  <c r="H348" i="3"/>
  <c r="J348" i="3" s="1"/>
  <c r="J347" i="3" s="1"/>
  <c r="H180" i="1" s="1"/>
  <c r="F348" i="3"/>
  <c r="H330" i="3"/>
  <c r="J330" i="3" s="1"/>
  <c r="F330" i="3"/>
  <c r="H329" i="3"/>
  <c r="J329" i="3" s="1"/>
  <c r="F329" i="3"/>
  <c r="H328" i="3"/>
  <c r="J328" i="3" s="1"/>
  <c r="F328" i="3"/>
  <c r="I325" i="3"/>
  <c r="H325" i="3"/>
  <c r="F325" i="3"/>
  <c r="I324" i="3"/>
  <c r="H324" i="3"/>
  <c r="F324" i="3"/>
  <c r="I323" i="3"/>
  <c r="H323" i="3"/>
  <c r="F323" i="3"/>
  <c r="I321" i="3"/>
  <c r="H321" i="3"/>
  <c r="F321" i="3"/>
  <c r="I320" i="3"/>
  <c r="H320" i="3"/>
  <c r="F320" i="3"/>
  <c r="I319" i="3"/>
  <c r="H319" i="3"/>
  <c r="F319" i="3"/>
  <c r="H317" i="3"/>
  <c r="J317" i="3" s="1"/>
  <c r="F317" i="3"/>
  <c r="H316" i="3"/>
  <c r="J316" i="3" s="1"/>
  <c r="F316" i="3"/>
  <c r="H315" i="3"/>
  <c r="J315" i="3" s="1"/>
  <c r="F315" i="3"/>
  <c r="H298" i="3"/>
  <c r="F298" i="3"/>
  <c r="H296" i="3"/>
  <c r="F296" i="3"/>
  <c r="H294" i="3"/>
  <c r="F294" i="3"/>
  <c r="H292" i="3"/>
  <c r="F292" i="3"/>
  <c r="I290" i="3"/>
  <c r="H290" i="3"/>
  <c r="F290" i="3"/>
  <c r="H288" i="3"/>
  <c r="F288" i="3"/>
  <c r="H285" i="3"/>
  <c r="F285" i="3"/>
  <c r="H283" i="3"/>
  <c r="F283" i="3"/>
  <c r="H281" i="3"/>
  <c r="F281" i="3"/>
  <c r="H279" i="3"/>
  <c r="F279" i="3"/>
  <c r="H277" i="3"/>
  <c r="J277" i="3" s="1"/>
  <c r="J276" i="3" s="1"/>
  <c r="H132" i="1" s="1"/>
  <c r="F277" i="3"/>
  <c r="I275" i="3"/>
  <c r="I279" i="3" s="1"/>
  <c r="I292" i="3" s="1"/>
  <c r="H275" i="3"/>
  <c r="F275" i="3"/>
  <c r="I263" i="3"/>
  <c r="H271" i="3"/>
  <c r="F271" i="3"/>
  <c r="H269" i="3"/>
  <c r="F269" i="3"/>
  <c r="H267" i="3"/>
  <c r="F267" i="3"/>
  <c r="H265" i="3"/>
  <c r="F265" i="3"/>
  <c r="H263" i="3"/>
  <c r="F263" i="3"/>
  <c r="H261" i="3"/>
  <c r="F261" i="3"/>
  <c r="I256" i="3"/>
  <c r="I269" i="3" s="1"/>
  <c r="I248" i="3"/>
  <c r="I258" i="3" s="1"/>
  <c r="I271" i="3" s="1"/>
  <c r="H258" i="3"/>
  <c r="F258" i="3"/>
  <c r="H256" i="3"/>
  <c r="F256" i="3"/>
  <c r="H254" i="3"/>
  <c r="F254" i="3"/>
  <c r="H252" i="3"/>
  <c r="F252" i="3"/>
  <c r="H250" i="3"/>
  <c r="J250" i="3" s="1"/>
  <c r="J249" i="3" s="1"/>
  <c r="H117" i="1" s="1"/>
  <c r="F250" i="3"/>
  <c r="H248" i="3"/>
  <c r="J248" i="3" s="1"/>
  <c r="J247" i="3" s="1"/>
  <c r="H116" i="1" s="1"/>
  <c r="F248" i="3"/>
  <c r="H235" i="3"/>
  <c r="J235" i="3" s="1"/>
  <c r="F235" i="3"/>
  <c r="H234" i="3"/>
  <c r="J234" i="3" s="1"/>
  <c r="F234" i="3"/>
  <c r="H233" i="3"/>
  <c r="J233" i="3" s="1"/>
  <c r="F233" i="3"/>
  <c r="H231" i="3"/>
  <c r="J231" i="3" s="1"/>
  <c r="F231" i="3"/>
  <c r="H230" i="3"/>
  <c r="J230" i="3" s="1"/>
  <c r="F230" i="3"/>
  <c r="H229" i="3"/>
  <c r="J229" i="3" s="1"/>
  <c r="F229" i="3"/>
  <c r="H227" i="3"/>
  <c r="J227" i="3" s="1"/>
  <c r="F227" i="3"/>
  <c r="H226" i="3"/>
  <c r="J226" i="3" s="1"/>
  <c r="F226" i="3"/>
  <c r="I215" i="3"/>
  <c r="I216" i="3"/>
  <c r="I214" i="3"/>
  <c r="I211" i="3"/>
  <c r="I212" i="3"/>
  <c r="I210" i="3"/>
  <c r="H216" i="3"/>
  <c r="F216" i="3"/>
  <c r="H215" i="3"/>
  <c r="J215" i="3" s="1"/>
  <c r="F215" i="3"/>
  <c r="H214" i="3"/>
  <c r="J214" i="3" s="1"/>
  <c r="F214" i="3"/>
  <c r="H212" i="3"/>
  <c r="F212" i="3"/>
  <c r="H211" i="3"/>
  <c r="F211" i="3"/>
  <c r="H210" i="3"/>
  <c r="F210" i="3"/>
  <c r="H208" i="3"/>
  <c r="J208" i="3" s="1"/>
  <c r="F208" i="3"/>
  <c r="H207" i="3"/>
  <c r="J207" i="3" s="1"/>
  <c r="F207" i="3"/>
  <c r="H206" i="3"/>
  <c r="J206" i="3" s="1"/>
  <c r="F206" i="3"/>
  <c r="I203" i="3"/>
  <c r="I201" i="3"/>
  <c r="H203" i="3"/>
  <c r="F203" i="3"/>
  <c r="H201" i="3"/>
  <c r="F201" i="3"/>
  <c r="H199" i="3"/>
  <c r="J199" i="3" s="1"/>
  <c r="J198" i="3" s="1"/>
  <c r="H87" i="1" s="1"/>
  <c r="F199" i="3"/>
  <c r="I192" i="3"/>
  <c r="H192" i="3"/>
  <c r="F192" i="3"/>
  <c r="H189" i="3"/>
  <c r="J189" i="3" s="1"/>
  <c r="J190" i="3" s="1"/>
  <c r="F189" i="3"/>
  <c r="I186" i="3"/>
  <c r="H186" i="3"/>
  <c r="F186" i="3"/>
  <c r="I183" i="3"/>
  <c r="H183" i="3"/>
  <c r="F183" i="3"/>
  <c r="H180" i="3"/>
  <c r="J180" i="3" s="1"/>
  <c r="F180" i="3"/>
  <c r="I177" i="3"/>
  <c r="H177" i="3"/>
  <c r="F177" i="3"/>
  <c r="F172" i="3"/>
  <c r="H172" i="3"/>
  <c r="J172" i="3" s="1"/>
  <c r="H171" i="3"/>
  <c r="J171" i="3" s="1"/>
  <c r="F171" i="3"/>
  <c r="H170" i="3"/>
  <c r="J170" i="3" s="1"/>
  <c r="F170" i="3"/>
  <c r="H168" i="3"/>
  <c r="J168" i="3" s="1"/>
  <c r="F168" i="3"/>
  <c r="H167" i="3"/>
  <c r="J167" i="3" s="1"/>
  <c r="F167" i="3"/>
  <c r="I164" i="3"/>
  <c r="I163" i="3"/>
  <c r="I162" i="3"/>
  <c r="I159" i="3"/>
  <c r="I157" i="3"/>
  <c r="I156" i="3"/>
  <c r="I155" i="3"/>
  <c r="I153" i="3"/>
  <c r="I151" i="3"/>
  <c r="I150" i="3"/>
  <c r="I149" i="3"/>
  <c r="I147" i="3"/>
  <c r="I145" i="3"/>
  <c r="I144" i="3"/>
  <c r="I143" i="3"/>
  <c r="I141" i="3"/>
  <c r="I140" i="3"/>
  <c r="I139" i="3"/>
  <c r="I137" i="3"/>
  <c r="I136" i="3"/>
  <c r="I135" i="3"/>
  <c r="I133" i="3"/>
  <c r="I129" i="3"/>
  <c r="I130" i="3"/>
  <c r="I128" i="3"/>
  <c r="H164" i="3"/>
  <c r="F164" i="3"/>
  <c r="H163" i="3"/>
  <c r="F163" i="3"/>
  <c r="H162" i="3"/>
  <c r="F162" i="3"/>
  <c r="H159" i="3"/>
  <c r="F159" i="3"/>
  <c r="H157" i="3"/>
  <c r="F157" i="3"/>
  <c r="H156" i="3"/>
  <c r="F156" i="3"/>
  <c r="H155" i="3"/>
  <c r="F155" i="3"/>
  <c r="H153" i="3"/>
  <c r="F153" i="3"/>
  <c r="H151" i="3"/>
  <c r="F151" i="3"/>
  <c r="H150" i="3"/>
  <c r="F150" i="3"/>
  <c r="H149" i="3"/>
  <c r="F149" i="3"/>
  <c r="H147" i="3"/>
  <c r="F147" i="3"/>
  <c r="H145" i="3"/>
  <c r="F145" i="3"/>
  <c r="H144" i="3"/>
  <c r="F144" i="3"/>
  <c r="H143" i="3"/>
  <c r="F143" i="3"/>
  <c r="H141" i="3"/>
  <c r="J141" i="3" s="1"/>
  <c r="F141" i="3"/>
  <c r="H140" i="3"/>
  <c r="F140" i="3"/>
  <c r="H139" i="3"/>
  <c r="F139" i="3"/>
  <c r="H137" i="3"/>
  <c r="F137" i="3"/>
  <c r="H136" i="3"/>
  <c r="J136" i="3" s="1"/>
  <c r="F136" i="3"/>
  <c r="H135" i="3"/>
  <c r="F135" i="3"/>
  <c r="H133" i="3"/>
  <c r="F133" i="3"/>
  <c r="H130" i="3"/>
  <c r="F130" i="3"/>
  <c r="H129" i="3"/>
  <c r="F129" i="3"/>
  <c r="H128" i="3"/>
  <c r="F128" i="3"/>
  <c r="H125" i="3"/>
  <c r="J125" i="3" s="1"/>
  <c r="F125" i="3"/>
  <c r="H124" i="3"/>
  <c r="J124" i="3" s="1"/>
  <c r="F124" i="3"/>
  <c r="H123" i="3"/>
  <c r="J123" i="3" s="1"/>
  <c r="F123" i="3"/>
  <c r="H120" i="3"/>
  <c r="J120" i="3" s="1"/>
  <c r="J119" i="3" s="1"/>
  <c r="H54" i="1" s="1"/>
  <c r="F120" i="3"/>
  <c r="H118" i="3"/>
  <c r="J118" i="3" s="1"/>
  <c r="F118" i="3"/>
  <c r="H117" i="3"/>
  <c r="J117" i="3" s="1"/>
  <c r="F117" i="3"/>
  <c r="H116" i="3"/>
  <c r="J116" i="3" s="1"/>
  <c r="F116" i="3"/>
  <c r="H114" i="3"/>
  <c r="J114" i="3" s="1"/>
  <c r="J113" i="3" s="1"/>
  <c r="H52" i="1" s="1"/>
  <c r="F114" i="3"/>
  <c r="H112" i="3"/>
  <c r="J112" i="3" s="1"/>
  <c r="F112" i="3"/>
  <c r="H111" i="3"/>
  <c r="J111" i="3" s="1"/>
  <c r="F111" i="3"/>
  <c r="H110" i="3"/>
  <c r="J110" i="3" s="1"/>
  <c r="F110" i="3"/>
  <c r="H108" i="3"/>
  <c r="J108" i="3" s="1"/>
  <c r="J107" i="3" s="1"/>
  <c r="H50" i="1" s="1"/>
  <c r="F108" i="3"/>
  <c r="H106" i="3"/>
  <c r="J106" i="3" s="1"/>
  <c r="F106" i="3"/>
  <c r="H105" i="3"/>
  <c r="J105" i="3" s="1"/>
  <c r="F105" i="3"/>
  <c r="H104" i="3"/>
  <c r="J104" i="3" s="1"/>
  <c r="F104" i="3"/>
  <c r="H102" i="3"/>
  <c r="J102" i="3" s="1"/>
  <c r="F102" i="3"/>
  <c r="H101" i="3"/>
  <c r="J101" i="3" s="1"/>
  <c r="F101" i="3"/>
  <c r="H100" i="3"/>
  <c r="J100" i="3" s="1"/>
  <c r="F100" i="3"/>
  <c r="H98" i="3"/>
  <c r="J98" i="3" s="1"/>
  <c r="F98" i="3"/>
  <c r="H97" i="3"/>
  <c r="J97" i="3" s="1"/>
  <c r="F97" i="3"/>
  <c r="H96" i="3"/>
  <c r="J96" i="3" s="1"/>
  <c r="F96" i="3"/>
  <c r="H94" i="3"/>
  <c r="J94" i="3" s="1"/>
  <c r="J93" i="3" s="1"/>
  <c r="H46" i="1" s="1"/>
  <c r="F94" i="3"/>
  <c r="H91" i="3"/>
  <c r="J91" i="3" s="1"/>
  <c r="F91" i="3"/>
  <c r="H90" i="3"/>
  <c r="J90" i="3" s="1"/>
  <c r="F90" i="3"/>
  <c r="H89" i="3"/>
  <c r="J89" i="3" s="1"/>
  <c r="F89" i="3"/>
  <c r="I84" i="3"/>
  <c r="I83" i="3"/>
  <c r="I82" i="3"/>
  <c r="I79" i="3"/>
  <c r="I80" i="3"/>
  <c r="I78" i="3"/>
  <c r="H84" i="3"/>
  <c r="F84" i="3"/>
  <c r="H83" i="3"/>
  <c r="F83" i="3"/>
  <c r="H82" i="3"/>
  <c r="J82" i="3" s="1"/>
  <c r="F82" i="3"/>
  <c r="H80" i="3"/>
  <c r="F80" i="3"/>
  <c r="H79" i="3"/>
  <c r="F79" i="3"/>
  <c r="H78" i="3"/>
  <c r="F78" i="3"/>
  <c r="I73" i="3"/>
  <c r="I74" i="3"/>
  <c r="I72" i="3"/>
  <c r="I69" i="3"/>
  <c r="I70" i="3"/>
  <c r="I68" i="3"/>
  <c r="H74" i="3"/>
  <c r="F74" i="3"/>
  <c r="H73" i="3"/>
  <c r="J73" i="3" s="1"/>
  <c r="F73" i="3"/>
  <c r="H72" i="3"/>
  <c r="F72" i="3"/>
  <c r="H70" i="3"/>
  <c r="F70" i="3"/>
  <c r="H69" i="3"/>
  <c r="F69" i="3"/>
  <c r="H68" i="3"/>
  <c r="F68" i="3"/>
  <c r="H64" i="3"/>
  <c r="J64" i="3" s="1"/>
  <c r="F64" i="3"/>
  <c r="H63" i="3"/>
  <c r="J63" i="3" s="1"/>
  <c r="F63" i="3"/>
  <c r="H62" i="3"/>
  <c r="J62" i="3" s="1"/>
  <c r="F62" i="3"/>
  <c r="H60" i="3"/>
  <c r="J60" i="3" s="1"/>
  <c r="F60" i="3"/>
  <c r="H59" i="3"/>
  <c r="J59" i="3" s="1"/>
  <c r="F59" i="3"/>
  <c r="H58" i="3"/>
  <c r="J58" i="3" s="1"/>
  <c r="F58" i="3"/>
  <c r="I51" i="3"/>
  <c r="H51" i="3"/>
  <c r="F51" i="3"/>
  <c r="H48" i="3"/>
  <c r="J48" i="3" s="1"/>
  <c r="J49" i="3" s="1"/>
  <c r="F48" i="3"/>
  <c r="I45" i="3"/>
  <c r="H45" i="3"/>
  <c r="F45" i="3"/>
  <c r="I42" i="3"/>
  <c r="H42" i="3"/>
  <c r="F42" i="3"/>
  <c r="H39" i="3"/>
  <c r="J39" i="3" s="1"/>
  <c r="F39" i="3"/>
  <c r="I36" i="3"/>
  <c r="H36" i="3"/>
  <c r="F36" i="3"/>
  <c r="I30" i="3"/>
  <c r="H30" i="3"/>
  <c r="F30" i="3"/>
  <c r="H27" i="3"/>
  <c r="J27" i="3" s="1"/>
  <c r="F27" i="3"/>
  <c r="I24" i="3"/>
  <c r="H24" i="3"/>
  <c r="F24" i="3"/>
  <c r="I21" i="3"/>
  <c r="I15" i="3"/>
  <c r="H21" i="3"/>
  <c r="F21" i="3"/>
  <c r="H18" i="3"/>
  <c r="J18" i="3" s="1"/>
  <c r="J19" i="3" s="1"/>
  <c r="F18" i="3"/>
  <c r="H15" i="3"/>
  <c r="F15" i="3"/>
  <c r="J21" i="3" l="1"/>
  <c r="J22" i="3" s="1"/>
  <c r="J133" i="3"/>
  <c r="J132" i="3" s="1"/>
  <c r="H60" i="1" s="1"/>
  <c r="J321" i="3"/>
  <c r="J361" i="3"/>
  <c r="J51" i="3"/>
  <c r="J52" i="3" s="1"/>
  <c r="J50" i="3" s="1"/>
  <c r="H26" i="1" s="1"/>
  <c r="I252" i="3"/>
  <c r="I265" i="3" s="1"/>
  <c r="J265" i="3" s="1"/>
  <c r="J264" i="3" s="1"/>
  <c r="H125" i="1" s="1"/>
  <c r="I261" i="3"/>
  <c r="J79" i="3"/>
  <c r="J192" i="3"/>
  <c r="J193" i="3" s="1"/>
  <c r="J191" i="3" s="1"/>
  <c r="H82" i="1" s="1"/>
  <c r="I254" i="3"/>
  <c r="I267" i="3" s="1"/>
  <c r="J267" i="3" s="1"/>
  <c r="J266" i="3" s="1"/>
  <c r="H126" i="1" s="1"/>
  <c r="I288" i="3"/>
  <c r="J323" i="3"/>
  <c r="J389" i="3"/>
  <c r="J388" i="3" s="1"/>
  <c r="J440" i="3"/>
  <c r="J441" i="3"/>
  <c r="J201" i="3"/>
  <c r="J200" i="3" s="1"/>
  <c r="H88" i="1" s="1"/>
  <c r="J292" i="3"/>
  <c r="J291" i="3" s="1"/>
  <c r="H140" i="1" s="1"/>
  <c r="J135" i="3"/>
  <c r="J140" i="3"/>
  <c r="J145" i="3"/>
  <c r="J151" i="3"/>
  <c r="J157" i="3"/>
  <c r="J164" i="3"/>
  <c r="J263" i="3"/>
  <c r="J262" i="3" s="1"/>
  <c r="H124" i="1" s="1"/>
  <c r="J290" i="3"/>
  <c r="J289" i="3" s="1"/>
  <c r="H139" i="1" s="1"/>
  <c r="J325" i="3"/>
  <c r="J387" i="3"/>
  <c r="J431" i="3"/>
  <c r="J447" i="3"/>
  <c r="J288" i="3"/>
  <c r="J287" i="3" s="1"/>
  <c r="H138" i="1" s="1"/>
  <c r="J319" i="3"/>
  <c r="J446" i="3"/>
  <c r="J130" i="3"/>
  <c r="J320" i="3"/>
  <c r="J433" i="3"/>
  <c r="J443" i="3"/>
  <c r="J444" i="3"/>
  <c r="J324" i="3"/>
  <c r="J211" i="3"/>
  <c r="J362" i="3"/>
  <c r="J144" i="3"/>
  <c r="J156" i="3"/>
  <c r="J163" i="3"/>
  <c r="J434" i="3"/>
  <c r="J430" i="3"/>
  <c r="J375" i="3"/>
  <c r="J393" i="3"/>
  <c r="J391" i="3" s="1"/>
  <c r="J386" i="3"/>
  <c r="J385" i="3" s="1"/>
  <c r="J378" i="3"/>
  <c r="J372" i="3"/>
  <c r="J360" i="3"/>
  <c r="J355" i="3"/>
  <c r="H187" i="1" s="1"/>
  <c r="J279" i="3"/>
  <c r="J278" i="3" s="1"/>
  <c r="H133" i="1" s="1"/>
  <c r="J327" i="3"/>
  <c r="H163" i="1" s="1"/>
  <c r="J314" i="3"/>
  <c r="H159" i="1" s="1"/>
  <c r="J275" i="3"/>
  <c r="J274" i="3" s="1"/>
  <c r="H131" i="1" s="1"/>
  <c r="I281" i="3"/>
  <c r="I283" i="3"/>
  <c r="I285" i="3"/>
  <c r="J261" i="3"/>
  <c r="J260" i="3" s="1"/>
  <c r="H123" i="1" s="1"/>
  <c r="J269" i="3"/>
  <c r="J268" i="3" s="1"/>
  <c r="H127" i="1" s="1"/>
  <c r="J271" i="3"/>
  <c r="J270" i="3" s="1"/>
  <c r="H128" i="1" s="1"/>
  <c r="J258" i="3"/>
  <c r="J257" i="3" s="1"/>
  <c r="H121" i="1" s="1"/>
  <c r="J256" i="3"/>
  <c r="J255" i="3" s="1"/>
  <c r="H120" i="1" s="1"/>
  <c r="J232" i="3"/>
  <c r="H104" i="1" s="1"/>
  <c r="J228" i="3"/>
  <c r="H103" i="1" s="1"/>
  <c r="J225" i="3"/>
  <c r="H102" i="1" s="1"/>
  <c r="J137" i="3"/>
  <c r="J143" i="3"/>
  <c r="J149" i="3"/>
  <c r="J155" i="3"/>
  <c r="J162" i="3"/>
  <c r="J161" i="3" s="1"/>
  <c r="H70" i="1" s="1"/>
  <c r="J36" i="3"/>
  <c r="J37" i="3" s="1"/>
  <c r="J35" i="3" s="1"/>
  <c r="H21" i="1" s="1"/>
  <c r="J129" i="3"/>
  <c r="J177" i="3"/>
  <c r="J178" i="3" s="1"/>
  <c r="J176" i="3" s="1"/>
  <c r="H77" i="1" s="1"/>
  <c r="J186" i="3"/>
  <c r="J187" i="3" s="1"/>
  <c r="J185" i="3" s="1"/>
  <c r="H80" i="1" s="1"/>
  <c r="J216" i="3"/>
  <c r="J212" i="3"/>
  <c r="J210" i="3"/>
  <c r="J205" i="3"/>
  <c r="H91" i="1" s="1"/>
  <c r="J213" i="3"/>
  <c r="H93" i="1" s="1"/>
  <c r="J166" i="3"/>
  <c r="H72" i="1" s="1"/>
  <c r="J203" i="3"/>
  <c r="J202" i="3" s="1"/>
  <c r="H89" i="1" s="1"/>
  <c r="J169" i="3"/>
  <c r="H73" i="1" s="1"/>
  <c r="J183" i="3"/>
  <c r="J184" i="3" s="1"/>
  <c r="J181" i="3"/>
  <c r="J179" i="3" s="1"/>
  <c r="H78" i="1" s="1"/>
  <c r="J188" i="3"/>
  <c r="H81" i="1" s="1"/>
  <c r="J153" i="3"/>
  <c r="J152" i="3" s="1"/>
  <c r="H66" i="1" s="1"/>
  <c r="J150" i="3"/>
  <c r="J139" i="3"/>
  <c r="J138" i="3" s="1"/>
  <c r="H62" i="1" s="1"/>
  <c r="J128" i="3"/>
  <c r="J159" i="3"/>
  <c r="J158" i="3" s="1"/>
  <c r="H68" i="1" s="1"/>
  <c r="J147" i="3"/>
  <c r="J146" i="3" s="1"/>
  <c r="H64" i="1" s="1"/>
  <c r="J88" i="3"/>
  <c r="H44" i="1" s="1"/>
  <c r="J99" i="3"/>
  <c r="H48" i="1" s="1"/>
  <c r="J109" i="3"/>
  <c r="H51" i="1" s="1"/>
  <c r="J95" i="3"/>
  <c r="H47" i="1" s="1"/>
  <c r="J115" i="3"/>
  <c r="H53" i="1" s="1"/>
  <c r="J122" i="3"/>
  <c r="H56" i="1" s="1"/>
  <c r="J103" i="3"/>
  <c r="H49" i="1" s="1"/>
  <c r="J45" i="3"/>
  <c r="J46" i="3" s="1"/>
  <c r="J44" i="3" s="1"/>
  <c r="H24" i="1" s="1"/>
  <c r="J69" i="3"/>
  <c r="J83" i="3"/>
  <c r="J84" i="3"/>
  <c r="J80" i="3"/>
  <c r="J78" i="3"/>
  <c r="J74" i="3"/>
  <c r="J72" i="3"/>
  <c r="J70" i="3"/>
  <c r="J68" i="3"/>
  <c r="J42" i="3"/>
  <c r="J43" i="3" s="1"/>
  <c r="J41" i="3" s="1"/>
  <c r="H23" i="1" s="1"/>
  <c r="J61" i="3"/>
  <c r="H32" i="1" s="1"/>
  <c r="J57" i="3"/>
  <c r="H31" i="1" s="1"/>
  <c r="J17" i="3"/>
  <c r="H13" i="1" s="1"/>
  <c r="J24" i="3"/>
  <c r="J25" i="3" s="1"/>
  <c r="J20" i="3"/>
  <c r="H14" i="1" s="1"/>
  <c r="J40" i="3"/>
  <c r="J38" i="3" s="1"/>
  <c r="H22" i="1" s="1"/>
  <c r="J47" i="3"/>
  <c r="H25" i="1" s="1"/>
  <c r="J30" i="3"/>
  <c r="J31" i="3" s="1"/>
  <c r="J29" i="3" s="1"/>
  <c r="H17" i="1" s="1"/>
  <c r="J28" i="3"/>
  <c r="J26" i="3" s="1"/>
  <c r="H16" i="1" s="1"/>
  <c r="J15" i="3"/>
  <c r="J432" i="3" l="1"/>
  <c r="J445" i="3"/>
  <c r="J318" i="3"/>
  <c r="H160" i="1" s="1"/>
  <c r="J439" i="3"/>
  <c r="J359" i="3"/>
  <c r="H188" i="1" s="1"/>
  <c r="J322" i="3"/>
  <c r="H161" i="1" s="1"/>
  <c r="J252" i="3"/>
  <c r="J251" i="3" s="1"/>
  <c r="H118" i="1" s="1"/>
  <c r="J134" i="3"/>
  <c r="H61" i="1" s="1"/>
  <c r="J442" i="3"/>
  <c r="J254" i="3"/>
  <c r="J253" i="3" s="1"/>
  <c r="H119" i="1" s="1"/>
  <c r="J283" i="3"/>
  <c r="J282" i="3" s="1"/>
  <c r="H135" i="1" s="1"/>
  <c r="I296" i="3"/>
  <c r="J296" i="3" s="1"/>
  <c r="J295" i="3" s="1"/>
  <c r="H142" i="1" s="1"/>
  <c r="J429" i="3"/>
  <c r="J281" i="3"/>
  <c r="J280" i="3" s="1"/>
  <c r="H134" i="1" s="1"/>
  <c r="I294" i="3"/>
  <c r="J294" i="3" s="1"/>
  <c r="J293" i="3" s="1"/>
  <c r="H141" i="1" s="1"/>
  <c r="J142" i="3"/>
  <c r="H63" i="1" s="1"/>
  <c r="J285" i="3"/>
  <c r="J284" i="3" s="1"/>
  <c r="H136" i="1" s="1"/>
  <c r="I298" i="3"/>
  <c r="J298" i="3" s="1"/>
  <c r="J297" i="3" s="1"/>
  <c r="H143" i="1" s="1"/>
  <c r="J154" i="3"/>
  <c r="H67" i="1" s="1"/>
  <c r="J127" i="3"/>
  <c r="H58" i="1" s="1"/>
  <c r="J148" i="3"/>
  <c r="H65" i="1" s="1"/>
  <c r="J209" i="3"/>
  <c r="H92" i="1" s="1"/>
  <c r="J182" i="3"/>
  <c r="J174" i="3"/>
  <c r="H75" i="1" s="1"/>
  <c r="J173" i="3"/>
  <c r="H74" i="1" s="1"/>
  <c r="J81" i="3"/>
  <c r="H40" i="1" s="1"/>
  <c r="J23" i="3"/>
  <c r="H15" i="1" s="1"/>
  <c r="J77" i="3"/>
  <c r="H39" i="1" s="1"/>
  <c r="J71" i="3"/>
  <c r="H36" i="1" s="1"/>
  <c r="J67" i="3"/>
  <c r="H35" i="1" s="1"/>
  <c r="J12" i="3"/>
  <c r="H10" i="1" s="1"/>
  <c r="J16" i="3"/>
  <c r="J14" i="3" s="1"/>
  <c r="H12" i="1" s="1"/>
  <c r="J13" i="3"/>
  <c r="H11" i="1" s="1"/>
  <c r="J33" i="3"/>
  <c r="H19" i="1" s="1"/>
  <c r="J32" i="3"/>
  <c r="H18" i="1" s="1"/>
  <c r="J34" i="3"/>
  <c r="H20" i="1" s="1"/>
  <c r="J175" i="3" l="1"/>
  <c r="H76" i="1" s="1"/>
  <c r="H79" i="1"/>
  <c r="J11" i="3"/>
  <c r="H9" i="1" s="1"/>
  <c r="F10" i="3" l="1"/>
  <c r="H10" i="3"/>
  <c r="J10" i="3" s="1"/>
  <c r="F9" i="3"/>
  <c r="H9" i="3"/>
  <c r="J9" i="3" s="1"/>
  <c r="J8" i="3" l="1"/>
  <c r="H8" i="1" s="1"/>
  <c r="G7" i="8" l="1"/>
  <c r="F251" i="1"/>
  <c r="F250" i="1"/>
  <c r="F243" i="1"/>
  <c r="F241" i="1"/>
  <c r="F234" i="1"/>
  <c r="F212" i="1"/>
  <c r="F205" i="1"/>
  <c r="F203" i="1"/>
  <c r="F196" i="1"/>
  <c r="F185" i="1"/>
  <c r="F184" i="1"/>
  <c r="F183" i="1"/>
  <c r="F176" i="1"/>
  <c r="F177" i="1"/>
  <c r="F178" i="1"/>
  <c r="F179" i="1"/>
  <c r="F175" i="1"/>
  <c r="F173" i="1"/>
  <c r="F174" i="1"/>
  <c r="F172" i="1"/>
  <c r="F165" i="1"/>
  <c r="F166" i="1"/>
  <c r="F167" i="1"/>
  <c r="F168" i="1"/>
  <c r="F164" i="1"/>
  <c r="F153" i="1"/>
  <c r="F154" i="1"/>
  <c r="F155" i="1"/>
  <c r="F156" i="1"/>
  <c r="F157" i="1"/>
  <c r="F152" i="1"/>
  <c r="F146" i="1"/>
  <c r="F147" i="1"/>
  <c r="F148" i="1"/>
  <c r="F149" i="1"/>
  <c r="F150" i="1"/>
  <c r="F145" i="1"/>
  <c r="F109" i="1"/>
  <c r="F110" i="1"/>
  <c r="F111" i="1"/>
  <c r="F112" i="1"/>
  <c r="F113" i="1"/>
  <c r="F108" i="1"/>
  <c r="F105" i="1"/>
  <c r="F99" i="1"/>
  <c r="F84" i="1"/>
  <c r="F75" i="1"/>
  <c r="F76" i="1"/>
  <c r="F77" i="1"/>
  <c r="F78" i="1"/>
  <c r="F79" i="1"/>
  <c r="F80" i="1"/>
  <c r="F81" i="1"/>
  <c r="F82" i="1"/>
  <c r="F74" i="1"/>
  <c r="F29" i="1"/>
  <c r="F27" i="1"/>
  <c r="F22" i="1"/>
  <c r="F23" i="1"/>
  <c r="F24" i="1"/>
  <c r="F25" i="1"/>
  <c r="F26" i="1"/>
  <c r="F21" i="1"/>
  <c r="F19" i="1"/>
  <c r="F20" i="1"/>
  <c r="F18" i="1"/>
  <c r="F16" i="1"/>
  <c r="F17" i="1"/>
  <c r="F15" i="1"/>
  <c r="F13" i="1"/>
  <c r="F14" i="1"/>
  <c r="F12" i="1"/>
  <c r="F10" i="1"/>
  <c r="F11" i="1"/>
  <c r="F9" i="1"/>
  <c r="G1113" i="10"/>
  <c r="E1113" i="10"/>
  <c r="G1112" i="10"/>
  <c r="E1112" i="10"/>
  <c r="G1111" i="10"/>
  <c r="E1111" i="10"/>
  <c r="G1110" i="10"/>
  <c r="E1110" i="10"/>
  <c r="G1109" i="10"/>
  <c r="E1109" i="10"/>
  <c r="G1100" i="10"/>
  <c r="E1100" i="10"/>
  <c r="G1099" i="10"/>
  <c r="E1099" i="10"/>
  <c r="G1098" i="10"/>
  <c r="E1098" i="10"/>
  <c r="G1097" i="10"/>
  <c r="E1097" i="10"/>
  <c r="G1096" i="10"/>
  <c r="E1096" i="10"/>
  <c r="G1095" i="10"/>
  <c r="E1095" i="10"/>
  <c r="G1086" i="10"/>
  <c r="E1086" i="10"/>
  <c r="G1085" i="10"/>
  <c r="E1085" i="10"/>
  <c r="G1084" i="10"/>
  <c r="E1084" i="10"/>
  <c r="G1083" i="10"/>
  <c r="E1083" i="10"/>
  <c r="G1082" i="10"/>
  <c r="E1082" i="10"/>
  <c r="G1081" i="10"/>
  <c r="E1081" i="10"/>
  <c r="H1072" i="10"/>
  <c r="H1073" i="10"/>
  <c r="H1074" i="10"/>
  <c r="H1075" i="10"/>
  <c r="H1071" i="10"/>
  <c r="H1058" i="10"/>
  <c r="H1065" i="10" s="1"/>
  <c r="I1065" i="10" s="1"/>
  <c r="H1059" i="10"/>
  <c r="H1066" i="10" s="1"/>
  <c r="I1066" i="10" s="1"/>
  <c r="H1060" i="10"/>
  <c r="H1067" i="10" s="1"/>
  <c r="I1067" i="10" s="1"/>
  <c r="H1061" i="10"/>
  <c r="H1068" i="10" s="1"/>
  <c r="I1068" i="10" s="1"/>
  <c r="H1062" i="10"/>
  <c r="H1069" i="10" s="1"/>
  <c r="I1069" i="10" s="1"/>
  <c r="H1057" i="10"/>
  <c r="H1064" i="10" s="1"/>
  <c r="I1064" i="10" s="1"/>
  <c r="H1044" i="10"/>
  <c r="H1051" i="10" s="1"/>
  <c r="I1051" i="10" s="1"/>
  <c r="H1045" i="10"/>
  <c r="H1052" i="10" s="1"/>
  <c r="I1052" i="10" s="1"/>
  <c r="H1046" i="10"/>
  <c r="H1053" i="10" s="1"/>
  <c r="I1053" i="10" s="1"/>
  <c r="H1047" i="10"/>
  <c r="H1054" i="10" s="1"/>
  <c r="I1054" i="10" s="1"/>
  <c r="H1048" i="10"/>
  <c r="H1055" i="10" s="1"/>
  <c r="I1055" i="10" s="1"/>
  <c r="H1043" i="10"/>
  <c r="H1050" i="10" s="1"/>
  <c r="I1050" i="10" s="1"/>
  <c r="G1075" i="10"/>
  <c r="E1075" i="10"/>
  <c r="G1074" i="10"/>
  <c r="I1074" i="10" s="1"/>
  <c r="E1074" i="10"/>
  <c r="G1073" i="10"/>
  <c r="I1073" i="10" s="1"/>
  <c r="E1073" i="10"/>
  <c r="G1072" i="10"/>
  <c r="E1072" i="10"/>
  <c r="G1071" i="10"/>
  <c r="E1071" i="10"/>
  <c r="G1062" i="10"/>
  <c r="E1062" i="10"/>
  <c r="G1061" i="10"/>
  <c r="E1061" i="10"/>
  <c r="G1060" i="10"/>
  <c r="I1060" i="10" s="1"/>
  <c r="E1060" i="10"/>
  <c r="G1059" i="10"/>
  <c r="I1059" i="10" s="1"/>
  <c r="E1059" i="10"/>
  <c r="G1058" i="10"/>
  <c r="E1058" i="10"/>
  <c r="G1057" i="10"/>
  <c r="E1057" i="10"/>
  <c r="G1048" i="10"/>
  <c r="I1048" i="10" s="1"/>
  <c r="E1048" i="10"/>
  <c r="G1047" i="10"/>
  <c r="E1047" i="10"/>
  <c r="G1046" i="10"/>
  <c r="E1046" i="10"/>
  <c r="G1045" i="10"/>
  <c r="I1045" i="10" s="1"/>
  <c r="E1045" i="10"/>
  <c r="G1044" i="10"/>
  <c r="I1044" i="10" s="1"/>
  <c r="E1044" i="10"/>
  <c r="G1043" i="10"/>
  <c r="I1043" i="10" s="1"/>
  <c r="E1043" i="10"/>
  <c r="H956" i="10"/>
  <c r="H1110" i="10" s="1"/>
  <c r="H957" i="10"/>
  <c r="H1111" i="10" s="1"/>
  <c r="H958" i="10"/>
  <c r="H1112" i="10" s="1"/>
  <c r="H959" i="10"/>
  <c r="H1113" i="10" s="1"/>
  <c r="H955" i="10"/>
  <c r="H1109" i="10" s="1"/>
  <c r="H942" i="10"/>
  <c r="H943" i="10"/>
  <c r="H944" i="10"/>
  <c r="H945" i="10"/>
  <c r="H946" i="10"/>
  <c r="H941" i="10"/>
  <c r="H928" i="10"/>
  <c r="H929" i="10"/>
  <c r="H930" i="10"/>
  <c r="H931" i="10"/>
  <c r="H932" i="10"/>
  <c r="H927" i="10"/>
  <c r="G959" i="10"/>
  <c r="E959" i="10"/>
  <c r="G958" i="10"/>
  <c r="E958" i="10"/>
  <c r="G957" i="10"/>
  <c r="I957" i="10" s="1"/>
  <c r="E957" i="10"/>
  <c r="G956" i="10"/>
  <c r="E956" i="10"/>
  <c r="G955" i="10"/>
  <c r="E955" i="10"/>
  <c r="G946" i="10"/>
  <c r="E946" i="10"/>
  <c r="G945" i="10"/>
  <c r="E945" i="10"/>
  <c r="G944" i="10"/>
  <c r="E944" i="10"/>
  <c r="G943" i="10"/>
  <c r="E943" i="10"/>
  <c r="G942" i="10"/>
  <c r="E942" i="10"/>
  <c r="G941" i="10"/>
  <c r="E941" i="10"/>
  <c r="G932" i="10"/>
  <c r="I932" i="10" s="1"/>
  <c r="E932" i="10"/>
  <c r="G931" i="10"/>
  <c r="E931" i="10"/>
  <c r="G930" i="10"/>
  <c r="E930" i="10"/>
  <c r="G929" i="10"/>
  <c r="E929" i="10"/>
  <c r="G928" i="10"/>
  <c r="I928" i="10" s="1"/>
  <c r="E928" i="10"/>
  <c r="G927" i="10"/>
  <c r="E927" i="10"/>
  <c r="G921" i="10"/>
  <c r="I921" i="10" s="1"/>
  <c r="E921" i="10"/>
  <c r="G920" i="10"/>
  <c r="I920" i="10" s="1"/>
  <c r="E920" i="10"/>
  <c r="G919" i="10"/>
  <c r="I919" i="10" s="1"/>
  <c r="E919" i="10"/>
  <c r="G918" i="10"/>
  <c r="I918" i="10" s="1"/>
  <c r="E918" i="10"/>
  <c r="G917" i="10"/>
  <c r="I917" i="10" s="1"/>
  <c r="E917" i="10"/>
  <c r="G908" i="10"/>
  <c r="I908" i="10" s="1"/>
  <c r="E908" i="10"/>
  <c r="G907" i="10"/>
  <c r="I907" i="10" s="1"/>
  <c r="E907" i="10"/>
  <c r="G906" i="10"/>
  <c r="I906" i="10" s="1"/>
  <c r="E906" i="10"/>
  <c r="G905" i="10"/>
  <c r="I905" i="10" s="1"/>
  <c r="E905" i="10"/>
  <c r="G904" i="10"/>
  <c r="I904" i="10" s="1"/>
  <c r="E904" i="10"/>
  <c r="G903" i="10"/>
  <c r="I903" i="10" s="1"/>
  <c r="E903" i="10"/>
  <c r="G894" i="10"/>
  <c r="I894" i="10" s="1"/>
  <c r="E894" i="10"/>
  <c r="G893" i="10"/>
  <c r="I893" i="10" s="1"/>
  <c r="E893" i="10"/>
  <c r="G892" i="10"/>
  <c r="I892" i="10" s="1"/>
  <c r="E892" i="10"/>
  <c r="G891" i="10"/>
  <c r="I891" i="10" s="1"/>
  <c r="E891" i="10"/>
  <c r="G890" i="10"/>
  <c r="I890" i="10" s="1"/>
  <c r="E890" i="10"/>
  <c r="G889" i="10"/>
  <c r="I889" i="10" s="1"/>
  <c r="E889" i="10"/>
  <c r="H882" i="10"/>
  <c r="G882" i="10"/>
  <c r="I882" i="10" s="1"/>
  <c r="E882" i="10"/>
  <c r="H881" i="10"/>
  <c r="G881" i="10"/>
  <c r="E881" i="10"/>
  <c r="H880" i="10"/>
  <c r="G880" i="10"/>
  <c r="E880" i="10"/>
  <c r="H879" i="10"/>
  <c r="G879" i="10"/>
  <c r="E879" i="10"/>
  <c r="H878" i="10"/>
  <c r="G878" i="10"/>
  <c r="I878" i="10" s="1"/>
  <c r="E878" i="10"/>
  <c r="H876" i="10"/>
  <c r="G876" i="10"/>
  <c r="E876" i="10"/>
  <c r="H875" i="10"/>
  <c r="G875" i="10"/>
  <c r="E875" i="10"/>
  <c r="H874" i="10"/>
  <c r="G874" i="10"/>
  <c r="E874" i="10"/>
  <c r="H873" i="10"/>
  <c r="G873" i="10"/>
  <c r="I873" i="10" s="1"/>
  <c r="E873" i="10"/>
  <c r="H872" i="10"/>
  <c r="G872" i="10"/>
  <c r="E872" i="10"/>
  <c r="G870" i="10"/>
  <c r="I870" i="10" s="1"/>
  <c r="E870" i="10"/>
  <c r="G869" i="10"/>
  <c r="I869" i="10" s="1"/>
  <c r="E869" i="10"/>
  <c r="G868" i="10"/>
  <c r="I868" i="10" s="1"/>
  <c r="E868" i="10"/>
  <c r="G867" i="10"/>
  <c r="I867" i="10" s="1"/>
  <c r="E867" i="10"/>
  <c r="G866" i="10"/>
  <c r="I866" i="10" s="1"/>
  <c r="E866" i="10"/>
  <c r="H858" i="10"/>
  <c r="H859" i="10"/>
  <c r="H860" i="10"/>
  <c r="H861" i="10"/>
  <c r="H862" i="10"/>
  <c r="H863" i="10"/>
  <c r="H857" i="10"/>
  <c r="G863" i="10"/>
  <c r="E863" i="10"/>
  <c r="G862" i="10"/>
  <c r="I862" i="10" s="1"/>
  <c r="E862" i="10"/>
  <c r="G861" i="10"/>
  <c r="E861" i="10"/>
  <c r="G860" i="10"/>
  <c r="I860" i="10" s="1"/>
  <c r="E860" i="10"/>
  <c r="G859" i="10"/>
  <c r="E859" i="10"/>
  <c r="G858" i="10"/>
  <c r="I858" i="10" s="1"/>
  <c r="E858" i="10"/>
  <c r="G857" i="10"/>
  <c r="I857" i="10" s="1"/>
  <c r="E857" i="10"/>
  <c r="G855" i="10"/>
  <c r="I855" i="10" s="1"/>
  <c r="E855" i="10"/>
  <c r="G854" i="10"/>
  <c r="I854" i="10" s="1"/>
  <c r="E854" i="10"/>
  <c r="G853" i="10"/>
  <c r="I853" i="10" s="1"/>
  <c r="E853" i="10"/>
  <c r="E852" i="10"/>
  <c r="G852" i="10"/>
  <c r="I852" i="10" s="1"/>
  <c r="G851" i="10"/>
  <c r="I851" i="10" s="1"/>
  <c r="E851" i="10"/>
  <c r="G850" i="10"/>
  <c r="I850" i="10" s="1"/>
  <c r="E850" i="10"/>
  <c r="G849" i="10"/>
  <c r="I849" i="10" s="1"/>
  <c r="E849" i="10"/>
  <c r="G841" i="10"/>
  <c r="I841" i="10" s="1"/>
  <c r="E841" i="10"/>
  <c r="G840" i="10"/>
  <c r="I840" i="10" s="1"/>
  <c r="E840" i="10"/>
  <c r="G839" i="10"/>
  <c r="I839" i="10" s="1"/>
  <c r="E839" i="10"/>
  <c r="G838" i="10"/>
  <c r="I838" i="10" s="1"/>
  <c r="E838" i="10"/>
  <c r="G837" i="10"/>
  <c r="I837" i="10" s="1"/>
  <c r="E837" i="10"/>
  <c r="G836" i="10"/>
  <c r="I836" i="10" s="1"/>
  <c r="E836" i="10"/>
  <c r="G835" i="10"/>
  <c r="I835" i="10" s="1"/>
  <c r="E835" i="10"/>
  <c r="G834" i="10"/>
  <c r="I834" i="10" s="1"/>
  <c r="E834" i="10"/>
  <c r="G833" i="10"/>
  <c r="I833" i="10" s="1"/>
  <c r="E833" i="10"/>
  <c r="G823" i="10"/>
  <c r="I823" i="10" s="1"/>
  <c r="E823" i="10"/>
  <c r="G822" i="10"/>
  <c r="I822" i="10" s="1"/>
  <c r="E822" i="10"/>
  <c r="G821" i="10"/>
  <c r="I821" i="10" s="1"/>
  <c r="E821" i="10"/>
  <c r="G820" i="10"/>
  <c r="I820" i="10" s="1"/>
  <c r="E820" i="10"/>
  <c r="G819" i="10"/>
  <c r="I819" i="10" s="1"/>
  <c r="E819" i="10"/>
  <c r="G818" i="10"/>
  <c r="I818" i="10" s="1"/>
  <c r="E818" i="10"/>
  <c r="E809" i="10"/>
  <c r="G809" i="10"/>
  <c r="I809" i="10" s="1"/>
  <c r="G808" i="10"/>
  <c r="I808" i="10" s="1"/>
  <c r="E808" i="10"/>
  <c r="G807" i="10"/>
  <c r="I807" i="10" s="1"/>
  <c r="E807" i="10"/>
  <c r="G806" i="10"/>
  <c r="I806" i="10" s="1"/>
  <c r="E806" i="10"/>
  <c r="G805" i="10"/>
  <c r="I805" i="10" s="1"/>
  <c r="E805" i="10"/>
  <c r="G804" i="10"/>
  <c r="I804" i="10" s="1"/>
  <c r="E804" i="10"/>
  <c r="E803" i="10"/>
  <c r="G803" i="10"/>
  <c r="I803" i="10" s="1"/>
  <c r="G802" i="10"/>
  <c r="I802" i="10" s="1"/>
  <c r="E802" i="10"/>
  <c r="G801" i="10"/>
  <c r="I801" i="10" s="1"/>
  <c r="E801" i="10"/>
  <c r="H358" i="10"/>
  <c r="H359" i="10"/>
  <c r="H360" i="10"/>
  <c r="H361" i="10"/>
  <c r="H362" i="10"/>
  <c r="H363" i="10"/>
  <c r="H364" i="10"/>
  <c r="H365" i="10"/>
  <c r="H366" i="10"/>
  <c r="H367" i="10"/>
  <c r="H368" i="10"/>
  <c r="H357" i="10"/>
  <c r="H384" i="10"/>
  <c r="H385" i="10"/>
  <c r="H386" i="10"/>
  <c r="H387" i="10"/>
  <c r="H383" i="10"/>
  <c r="H414" i="10"/>
  <c r="H415" i="10"/>
  <c r="H416" i="10"/>
  <c r="H417" i="10"/>
  <c r="H418" i="10"/>
  <c r="H419" i="10"/>
  <c r="H420" i="10"/>
  <c r="H421" i="10"/>
  <c r="H422" i="10"/>
  <c r="H413" i="10"/>
  <c r="H795" i="10"/>
  <c r="H796" i="10"/>
  <c r="H797" i="10"/>
  <c r="H798" i="10"/>
  <c r="H794" i="10"/>
  <c r="G798" i="10"/>
  <c r="E798" i="10"/>
  <c r="G797" i="10"/>
  <c r="I797" i="10" s="1"/>
  <c r="E797" i="10"/>
  <c r="G796" i="10"/>
  <c r="E796" i="10"/>
  <c r="G795" i="10"/>
  <c r="E795" i="10"/>
  <c r="G794" i="10"/>
  <c r="E794" i="10"/>
  <c r="H792" i="10"/>
  <c r="G792" i="10"/>
  <c r="E792" i="10"/>
  <c r="H791" i="10"/>
  <c r="G791" i="10"/>
  <c r="E791" i="10"/>
  <c r="H790" i="10"/>
  <c r="G790" i="10"/>
  <c r="E790" i="10"/>
  <c r="H789" i="10"/>
  <c r="G789" i="10"/>
  <c r="E789" i="10"/>
  <c r="H788" i="10"/>
  <c r="G788" i="10"/>
  <c r="E788" i="10"/>
  <c r="G786" i="10"/>
  <c r="I786" i="10" s="1"/>
  <c r="E786" i="10"/>
  <c r="G785" i="10"/>
  <c r="I785" i="10" s="1"/>
  <c r="E785" i="10"/>
  <c r="G784" i="10"/>
  <c r="I784" i="10" s="1"/>
  <c r="E784" i="10"/>
  <c r="G783" i="10"/>
  <c r="I783" i="10" s="1"/>
  <c r="E783" i="10"/>
  <c r="G782" i="10"/>
  <c r="I782" i="10" s="1"/>
  <c r="E782" i="10"/>
  <c r="G765" i="10"/>
  <c r="E765" i="10"/>
  <c r="G764" i="10"/>
  <c r="E764" i="10"/>
  <c r="G763" i="10"/>
  <c r="E763" i="10"/>
  <c r="G762" i="10"/>
  <c r="E762" i="10"/>
  <c r="G761" i="10"/>
  <c r="E761" i="10"/>
  <c r="G760" i="10"/>
  <c r="E760" i="10"/>
  <c r="G759" i="10"/>
  <c r="E759" i="10"/>
  <c r="G758" i="10"/>
  <c r="E758" i="10"/>
  <c r="G757" i="10"/>
  <c r="E757" i="10"/>
  <c r="G756" i="10"/>
  <c r="E756" i="10"/>
  <c r="G755" i="10"/>
  <c r="E755" i="10"/>
  <c r="G753" i="10"/>
  <c r="E753" i="10"/>
  <c r="G752" i="10"/>
  <c r="E752" i="10"/>
  <c r="G751" i="10"/>
  <c r="E751" i="10"/>
  <c r="G750" i="10"/>
  <c r="E750" i="10"/>
  <c r="G749" i="10"/>
  <c r="E749" i="10"/>
  <c r="G748" i="10"/>
  <c r="E748" i="10"/>
  <c r="G747" i="10"/>
  <c r="E747" i="10"/>
  <c r="G746" i="10"/>
  <c r="E746" i="10"/>
  <c r="G745" i="10"/>
  <c r="E745" i="10"/>
  <c r="G744" i="10"/>
  <c r="E744" i="10"/>
  <c r="G743" i="10"/>
  <c r="E743" i="10"/>
  <c r="G741" i="10"/>
  <c r="E741" i="10"/>
  <c r="G740" i="10"/>
  <c r="E740" i="10"/>
  <c r="G739" i="10"/>
  <c r="E739" i="10"/>
  <c r="G738" i="10"/>
  <c r="E738" i="10"/>
  <c r="G737" i="10"/>
  <c r="E737" i="10"/>
  <c r="G736" i="10"/>
  <c r="E736" i="10"/>
  <c r="G735" i="10"/>
  <c r="E735" i="10"/>
  <c r="G734" i="10"/>
  <c r="E734" i="10"/>
  <c r="G733" i="10"/>
  <c r="E733" i="10"/>
  <c r="G732" i="10"/>
  <c r="E732" i="10"/>
  <c r="G731" i="10"/>
  <c r="E731" i="10"/>
  <c r="G729" i="10"/>
  <c r="E729" i="10"/>
  <c r="G728" i="10"/>
  <c r="E728" i="10"/>
  <c r="G727" i="10"/>
  <c r="E727" i="10"/>
  <c r="G726" i="10"/>
  <c r="E726" i="10"/>
  <c r="G725" i="10"/>
  <c r="E725" i="10"/>
  <c r="G724" i="10"/>
  <c r="E724" i="10"/>
  <c r="G723" i="10"/>
  <c r="E723" i="10"/>
  <c r="G722" i="10"/>
  <c r="E722" i="10"/>
  <c r="G721" i="10"/>
  <c r="E721" i="10"/>
  <c r="G720" i="10"/>
  <c r="E720" i="10"/>
  <c r="G719" i="10"/>
  <c r="E719" i="10"/>
  <c r="H717" i="10"/>
  <c r="G717" i="10"/>
  <c r="E717" i="10"/>
  <c r="H716" i="10"/>
  <c r="G716" i="10"/>
  <c r="E716" i="10"/>
  <c r="H715" i="10"/>
  <c r="G715" i="10"/>
  <c r="E715" i="10"/>
  <c r="H714" i="10"/>
  <c r="G714" i="10"/>
  <c r="E714" i="10"/>
  <c r="H713" i="10"/>
  <c r="G713" i="10"/>
  <c r="E713" i="10"/>
  <c r="H712" i="10"/>
  <c r="G712" i="10"/>
  <c r="E712" i="10"/>
  <c r="H711" i="10"/>
  <c r="G711" i="10"/>
  <c r="E711" i="10"/>
  <c r="H710" i="10"/>
  <c r="G710" i="10"/>
  <c r="E710" i="10"/>
  <c r="H709" i="10"/>
  <c r="G709" i="10"/>
  <c r="E709" i="10"/>
  <c r="H708" i="10"/>
  <c r="G708" i="10"/>
  <c r="E708" i="10"/>
  <c r="H707" i="10"/>
  <c r="G707" i="10"/>
  <c r="E707" i="10"/>
  <c r="G705" i="10"/>
  <c r="E705" i="10"/>
  <c r="G704" i="10"/>
  <c r="E704" i="10"/>
  <c r="G703" i="10"/>
  <c r="E703" i="10"/>
  <c r="G702" i="10"/>
  <c r="E702" i="10"/>
  <c r="G701" i="10"/>
  <c r="E701" i="10"/>
  <c r="G700" i="10"/>
  <c r="E700" i="10"/>
  <c r="G699" i="10"/>
  <c r="E699" i="10"/>
  <c r="G698" i="10"/>
  <c r="E698" i="10"/>
  <c r="G697" i="10"/>
  <c r="E697" i="10"/>
  <c r="G696" i="10"/>
  <c r="E696" i="10"/>
  <c r="G695" i="10"/>
  <c r="E695" i="10"/>
  <c r="H683" i="10"/>
  <c r="H756" i="10" s="1"/>
  <c r="H684" i="10"/>
  <c r="H757" i="10" s="1"/>
  <c r="H685" i="10"/>
  <c r="H758" i="10" s="1"/>
  <c r="H686" i="10"/>
  <c r="H759" i="10" s="1"/>
  <c r="H687" i="10"/>
  <c r="H760" i="10" s="1"/>
  <c r="H688" i="10"/>
  <c r="H761" i="10" s="1"/>
  <c r="H689" i="10"/>
  <c r="H762" i="10" s="1"/>
  <c r="H690" i="10"/>
  <c r="H763" i="10" s="1"/>
  <c r="H691" i="10"/>
  <c r="H764" i="10" s="1"/>
  <c r="H692" i="10"/>
  <c r="H765" i="10" s="1"/>
  <c r="H682" i="10"/>
  <c r="H755" i="10" s="1"/>
  <c r="H671" i="10"/>
  <c r="H744" i="10" s="1"/>
  <c r="H672" i="10"/>
  <c r="H745" i="10" s="1"/>
  <c r="H673" i="10"/>
  <c r="H746" i="10" s="1"/>
  <c r="H674" i="10"/>
  <c r="H747" i="10" s="1"/>
  <c r="H675" i="10"/>
  <c r="H748" i="10" s="1"/>
  <c r="H676" i="10"/>
  <c r="H749" i="10" s="1"/>
  <c r="H677" i="10"/>
  <c r="H750" i="10" s="1"/>
  <c r="H678" i="10"/>
  <c r="H751" i="10" s="1"/>
  <c r="H679" i="10"/>
  <c r="H752" i="10" s="1"/>
  <c r="H680" i="10"/>
  <c r="H753" i="10" s="1"/>
  <c r="H670" i="10"/>
  <c r="H743" i="10" s="1"/>
  <c r="H659" i="10"/>
  <c r="H732" i="10" s="1"/>
  <c r="H660" i="10"/>
  <c r="H733" i="10" s="1"/>
  <c r="H661" i="10"/>
  <c r="H734" i="10" s="1"/>
  <c r="H662" i="10"/>
  <c r="H735" i="10" s="1"/>
  <c r="H663" i="10"/>
  <c r="H736" i="10" s="1"/>
  <c r="H664" i="10"/>
  <c r="H737" i="10" s="1"/>
  <c r="H665" i="10"/>
  <c r="H738" i="10" s="1"/>
  <c r="H666" i="10"/>
  <c r="H739" i="10" s="1"/>
  <c r="H667" i="10"/>
  <c r="H740" i="10" s="1"/>
  <c r="H668" i="10"/>
  <c r="H741" i="10" s="1"/>
  <c r="H658" i="10"/>
  <c r="H731" i="10" s="1"/>
  <c r="H647" i="10"/>
  <c r="H720" i="10" s="1"/>
  <c r="H648" i="10"/>
  <c r="H721" i="10" s="1"/>
  <c r="H649" i="10"/>
  <c r="H722" i="10" s="1"/>
  <c r="H650" i="10"/>
  <c r="H723" i="10" s="1"/>
  <c r="H651" i="10"/>
  <c r="H724" i="10" s="1"/>
  <c r="H652" i="10"/>
  <c r="H725" i="10" s="1"/>
  <c r="H653" i="10"/>
  <c r="H726" i="10" s="1"/>
  <c r="H654" i="10"/>
  <c r="H727" i="10" s="1"/>
  <c r="H655" i="10"/>
  <c r="H728" i="10" s="1"/>
  <c r="H656" i="10"/>
  <c r="H729" i="10" s="1"/>
  <c r="H646" i="10"/>
  <c r="H719" i="10" s="1"/>
  <c r="H623" i="10"/>
  <c r="H696" i="10" s="1"/>
  <c r="H624" i="10"/>
  <c r="H697" i="10" s="1"/>
  <c r="H625" i="10"/>
  <c r="H698" i="10" s="1"/>
  <c r="H626" i="10"/>
  <c r="H699" i="10" s="1"/>
  <c r="H627" i="10"/>
  <c r="H700" i="10" s="1"/>
  <c r="H628" i="10"/>
  <c r="H701" i="10" s="1"/>
  <c r="H629" i="10"/>
  <c r="H702" i="10" s="1"/>
  <c r="H630" i="10"/>
  <c r="H703" i="10" s="1"/>
  <c r="H631" i="10"/>
  <c r="H704" i="10" s="1"/>
  <c r="H632" i="10"/>
  <c r="H705" i="10" s="1"/>
  <c r="H622" i="10"/>
  <c r="H695" i="10" s="1"/>
  <c r="G692" i="10"/>
  <c r="E692" i="10"/>
  <c r="G691" i="10"/>
  <c r="E691" i="10"/>
  <c r="G690" i="10"/>
  <c r="I690" i="10" s="1"/>
  <c r="E690" i="10"/>
  <c r="G689" i="10"/>
  <c r="E689" i="10"/>
  <c r="G688" i="10"/>
  <c r="E688" i="10"/>
  <c r="G687" i="10"/>
  <c r="E687" i="10"/>
  <c r="G686" i="10"/>
  <c r="I686" i="10" s="1"/>
  <c r="E686" i="10"/>
  <c r="G685" i="10"/>
  <c r="E685" i="10"/>
  <c r="G684" i="10"/>
  <c r="E684" i="10"/>
  <c r="G683" i="10"/>
  <c r="E683" i="10"/>
  <c r="G682" i="10"/>
  <c r="E682" i="10"/>
  <c r="G680" i="10"/>
  <c r="E680" i="10"/>
  <c r="G679" i="10"/>
  <c r="I679" i="10" s="1"/>
  <c r="E679" i="10"/>
  <c r="G678" i="10"/>
  <c r="E678" i="10"/>
  <c r="G677" i="10"/>
  <c r="E677" i="10"/>
  <c r="G676" i="10"/>
  <c r="E676" i="10"/>
  <c r="G675" i="10"/>
  <c r="I675" i="10" s="1"/>
  <c r="E675" i="10"/>
  <c r="G674" i="10"/>
  <c r="E674" i="10"/>
  <c r="G673" i="10"/>
  <c r="E673" i="10"/>
  <c r="G672" i="10"/>
  <c r="E672" i="10"/>
  <c r="G671" i="10"/>
  <c r="I671" i="10" s="1"/>
  <c r="E671" i="10"/>
  <c r="G670" i="10"/>
  <c r="I670" i="10" s="1"/>
  <c r="E670" i="10"/>
  <c r="G668" i="10"/>
  <c r="I668" i="10" s="1"/>
  <c r="E668" i="10"/>
  <c r="G667" i="10"/>
  <c r="E667" i="10"/>
  <c r="G666" i="10"/>
  <c r="E666" i="10"/>
  <c r="G665" i="10"/>
  <c r="E665" i="10"/>
  <c r="G664" i="10"/>
  <c r="I664" i="10" s="1"/>
  <c r="E664" i="10"/>
  <c r="G663" i="10"/>
  <c r="E663" i="10"/>
  <c r="G662" i="10"/>
  <c r="E662" i="10"/>
  <c r="G661" i="10"/>
  <c r="E661" i="10"/>
  <c r="G660" i="10"/>
  <c r="I660" i="10" s="1"/>
  <c r="E660" i="10"/>
  <c r="G659" i="10"/>
  <c r="E659" i="10"/>
  <c r="G658" i="10"/>
  <c r="E658" i="10"/>
  <c r="G656" i="10"/>
  <c r="E656" i="10"/>
  <c r="G655" i="10"/>
  <c r="E655" i="10"/>
  <c r="G654" i="10"/>
  <c r="E654" i="10"/>
  <c r="G653" i="10"/>
  <c r="I653" i="10" s="1"/>
  <c r="E653" i="10"/>
  <c r="G652" i="10"/>
  <c r="E652" i="10"/>
  <c r="G651" i="10"/>
  <c r="E651" i="10"/>
  <c r="G650" i="10"/>
  <c r="E650" i="10"/>
  <c r="G649" i="10"/>
  <c r="I649" i="10" s="1"/>
  <c r="E649" i="10"/>
  <c r="G648" i="10"/>
  <c r="E648" i="10"/>
  <c r="G647" i="10"/>
  <c r="E647" i="10"/>
  <c r="G646" i="10"/>
  <c r="E646" i="10"/>
  <c r="G644" i="10"/>
  <c r="I644" i="10" s="1"/>
  <c r="E644" i="10"/>
  <c r="G643" i="10"/>
  <c r="I643" i="10" s="1"/>
  <c r="E643" i="10"/>
  <c r="G642" i="10"/>
  <c r="I642" i="10" s="1"/>
  <c r="E642" i="10"/>
  <c r="G641" i="10"/>
  <c r="I641" i="10" s="1"/>
  <c r="E641" i="10"/>
  <c r="G640" i="10"/>
  <c r="I640" i="10" s="1"/>
  <c r="E640" i="10"/>
  <c r="G639" i="10"/>
  <c r="I639" i="10" s="1"/>
  <c r="E639" i="10"/>
  <c r="G638" i="10"/>
  <c r="I638" i="10" s="1"/>
  <c r="E638" i="10"/>
  <c r="G637" i="10"/>
  <c r="I637" i="10" s="1"/>
  <c r="E637" i="10"/>
  <c r="G636" i="10"/>
  <c r="I636" i="10" s="1"/>
  <c r="E636" i="10"/>
  <c r="G635" i="10"/>
  <c r="I635" i="10" s="1"/>
  <c r="E635" i="10"/>
  <c r="G634" i="10"/>
  <c r="I634" i="10" s="1"/>
  <c r="E634" i="10"/>
  <c r="G632" i="10"/>
  <c r="I632" i="10" s="1"/>
  <c r="E632" i="10"/>
  <c r="G631" i="10"/>
  <c r="E631" i="10"/>
  <c r="G630" i="10"/>
  <c r="E630" i="10"/>
  <c r="G629" i="10"/>
  <c r="E629" i="10"/>
  <c r="G628" i="10"/>
  <c r="I628" i="10" s="1"/>
  <c r="E628" i="10"/>
  <c r="G627" i="10"/>
  <c r="E627" i="10"/>
  <c r="G626" i="10"/>
  <c r="E626" i="10"/>
  <c r="G625" i="10"/>
  <c r="E625" i="10"/>
  <c r="G624" i="10"/>
  <c r="I624" i="10" s="1"/>
  <c r="E624" i="10"/>
  <c r="G623" i="10"/>
  <c r="E623" i="10"/>
  <c r="G622" i="10"/>
  <c r="E622" i="10"/>
  <c r="G618" i="10"/>
  <c r="E618" i="10"/>
  <c r="G617" i="10"/>
  <c r="E617" i="10"/>
  <c r="G616" i="10"/>
  <c r="E616" i="10"/>
  <c r="G615" i="10"/>
  <c r="E615" i="10"/>
  <c r="G614" i="10"/>
  <c r="E614" i="10"/>
  <c r="G613" i="10"/>
  <c r="E613" i="10"/>
  <c r="G612" i="10"/>
  <c r="E612" i="10"/>
  <c r="G611" i="10"/>
  <c r="E611" i="10"/>
  <c r="G610" i="10"/>
  <c r="E610" i="10"/>
  <c r="G609" i="10"/>
  <c r="E609" i="10"/>
  <c r="G608" i="10"/>
  <c r="E608" i="10"/>
  <c r="G607" i="10"/>
  <c r="E607" i="10"/>
  <c r="G605" i="10"/>
  <c r="E605" i="10"/>
  <c r="G604" i="10"/>
  <c r="E604" i="10"/>
  <c r="G603" i="10"/>
  <c r="E603" i="10"/>
  <c r="G602" i="10"/>
  <c r="E602" i="10"/>
  <c r="G601" i="10"/>
  <c r="E601" i="10"/>
  <c r="G600" i="10"/>
  <c r="E600" i="10"/>
  <c r="G599" i="10"/>
  <c r="E599" i="10"/>
  <c r="G598" i="10"/>
  <c r="E598" i="10"/>
  <c r="G597" i="10"/>
  <c r="E597" i="10"/>
  <c r="G596" i="10"/>
  <c r="E596" i="10"/>
  <c r="G595" i="10"/>
  <c r="E595" i="10"/>
  <c r="G594" i="10"/>
  <c r="E594" i="10"/>
  <c r="G592" i="10"/>
  <c r="E592" i="10"/>
  <c r="G591" i="10"/>
  <c r="E591" i="10"/>
  <c r="G590" i="10"/>
  <c r="E590" i="10"/>
  <c r="G589" i="10"/>
  <c r="E589" i="10"/>
  <c r="G588" i="10"/>
  <c r="E588" i="10"/>
  <c r="G587" i="10"/>
  <c r="E587" i="10"/>
  <c r="G586" i="10"/>
  <c r="E586" i="10"/>
  <c r="G585" i="10"/>
  <c r="E585" i="10"/>
  <c r="G584" i="10"/>
  <c r="E584" i="10"/>
  <c r="G583" i="10"/>
  <c r="E583" i="10"/>
  <c r="G582" i="10"/>
  <c r="E582" i="10"/>
  <c r="G581" i="10"/>
  <c r="E581" i="10"/>
  <c r="G579" i="10"/>
  <c r="E579" i="10"/>
  <c r="G578" i="10"/>
  <c r="E578" i="10"/>
  <c r="G577" i="10"/>
  <c r="E577" i="10"/>
  <c r="G576" i="10"/>
  <c r="E576" i="10"/>
  <c r="G575" i="10"/>
  <c r="E575" i="10"/>
  <c r="G574" i="10"/>
  <c r="E574" i="10"/>
  <c r="G573" i="10"/>
  <c r="E573" i="10"/>
  <c r="G572" i="10"/>
  <c r="E572" i="10"/>
  <c r="G571" i="10"/>
  <c r="E571" i="10"/>
  <c r="G570" i="10"/>
  <c r="E570" i="10"/>
  <c r="G569" i="10"/>
  <c r="E569" i="10"/>
  <c r="G568" i="10"/>
  <c r="E568" i="10"/>
  <c r="H566" i="10"/>
  <c r="G566" i="10"/>
  <c r="E566" i="10"/>
  <c r="H565" i="10"/>
  <c r="G565" i="10"/>
  <c r="E565" i="10"/>
  <c r="H564" i="10"/>
  <c r="G564" i="10"/>
  <c r="E564" i="10"/>
  <c r="H563" i="10"/>
  <c r="G563" i="10"/>
  <c r="E563" i="10"/>
  <c r="H562" i="10"/>
  <c r="G562" i="10"/>
  <c r="E562" i="10"/>
  <c r="H561" i="10"/>
  <c r="G561" i="10"/>
  <c r="E561" i="10"/>
  <c r="H560" i="10"/>
  <c r="G560" i="10"/>
  <c r="E560" i="10"/>
  <c r="H559" i="10"/>
  <c r="G559" i="10"/>
  <c r="E559" i="10"/>
  <c r="H558" i="10"/>
  <c r="G558" i="10"/>
  <c r="E558" i="10"/>
  <c r="H557" i="10"/>
  <c r="G557" i="10"/>
  <c r="E557" i="10"/>
  <c r="H556" i="10"/>
  <c r="G556" i="10"/>
  <c r="E556" i="10"/>
  <c r="H555" i="10"/>
  <c r="G555" i="10"/>
  <c r="E555" i="10"/>
  <c r="G553" i="10"/>
  <c r="E553" i="10"/>
  <c r="G552" i="10"/>
  <c r="E552" i="10"/>
  <c r="G551" i="10"/>
  <c r="E551" i="10"/>
  <c r="G550" i="10"/>
  <c r="E550" i="10"/>
  <c r="G549" i="10"/>
  <c r="E549" i="10"/>
  <c r="G548" i="10"/>
  <c r="E548" i="10"/>
  <c r="G547" i="10"/>
  <c r="E547" i="10"/>
  <c r="G546" i="10"/>
  <c r="E546" i="10"/>
  <c r="G545" i="10"/>
  <c r="E545" i="10"/>
  <c r="G544" i="10"/>
  <c r="E544" i="10"/>
  <c r="G543" i="10"/>
  <c r="E543" i="10"/>
  <c r="G542" i="10"/>
  <c r="E542" i="10"/>
  <c r="H529" i="10"/>
  <c r="H608" i="10" s="1"/>
  <c r="H530" i="10"/>
  <c r="H609" i="10" s="1"/>
  <c r="H531" i="10"/>
  <c r="H610" i="10" s="1"/>
  <c r="H532" i="10"/>
  <c r="H611" i="10" s="1"/>
  <c r="H533" i="10"/>
  <c r="H612" i="10" s="1"/>
  <c r="H534" i="10"/>
  <c r="H613" i="10" s="1"/>
  <c r="H535" i="10"/>
  <c r="H614" i="10" s="1"/>
  <c r="H536" i="10"/>
  <c r="H615" i="10" s="1"/>
  <c r="H537" i="10"/>
  <c r="H616" i="10" s="1"/>
  <c r="H538" i="10"/>
  <c r="H617" i="10" s="1"/>
  <c r="H539" i="10"/>
  <c r="H618" i="10" s="1"/>
  <c r="H528" i="10"/>
  <c r="H607" i="10" s="1"/>
  <c r="H516" i="10"/>
  <c r="H595" i="10" s="1"/>
  <c r="H517" i="10"/>
  <c r="H596" i="10" s="1"/>
  <c r="H518" i="10"/>
  <c r="H597" i="10" s="1"/>
  <c r="H519" i="10"/>
  <c r="H598" i="10" s="1"/>
  <c r="H520" i="10"/>
  <c r="H599" i="10" s="1"/>
  <c r="H521" i="10"/>
  <c r="H600" i="10" s="1"/>
  <c r="H522" i="10"/>
  <c r="H601" i="10" s="1"/>
  <c r="H523" i="10"/>
  <c r="H602" i="10" s="1"/>
  <c r="H524" i="10"/>
  <c r="H603" i="10" s="1"/>
  <c r="H525" i="10"/>
  <c r="H604" i="10" s="1"/>
  <c r="H526" i="10"/>
  <c r="H605" i="10" s="1"/>
  <c r="H515" i="10"/>
  <c r="H594" i="10" s="1"/>
  <c r="H503" i="10"/>
  <c r="H582" i="10" s="1"/>
  <c r="H504" i="10"/>
  <c r="H583" i="10" s="1"/>
  <c r="H505" i="10"/>
  <c r="H584" i="10" s="1"/>
  <c r="H506" i="10"/>
  <c r="H585" i="10" s="1"/>
  <c r="H507" i="10"/>
  <c r="H586" i="10" s="1"/>
  <c r="H508" i="10"/>
  <c r="H587" i="10" s="1"/>
  <c r="H509" i="10"/>
  <c r="H588" i="10" s="1"/>
  <c r="H510" i="10"/>
  <c r="H589" i="10" s="1"/>
  <c r="H511" i="10"/>
  <c r="H590" i="10" s="1"/>
  <c r="H512" i="10"/>
  <c r="H591" i="10" s="1"/>
  <c r="H513" i="10"/>
  <c r="H592" i="10" s="1"/>
  <c r="H502" i="10"/>
  <c r="H581" i="10" s="1"/>
  <c r="H490" i="10"/>
  <c r="H569" i="10" s="1"/>
  <c r="H491" i="10"/>
  <c r="H570" i="10" s="1"/>
  <c r="H492" i="10"/>
  <c r="H571" i="10" s="1"/>
  <c r="H493" i="10"/>
  <c r="H572" i="10" s="1"/>
  <c r="H494" i="10"/>
  <c r="H573" i="10" s="1"/>
  <c r="H495" i="10"/>
  <c r="H574" i="10" s="1"/>
  <c r="H496" i="10"/>
  <c r="H575" i="10" s="1"/>
  <c r="H497" i="10"/>
  <c r="H576" i="10" s="1"/>
  <c r="H498" i="10"/>
  <c r="H577" i="10" s="1"/>
  <c r="H499" i="10"/>
  <c r="H578" i="10" s="1"/>
  <c r="H500" i="10"/>
  <c r="H579" i="10" s="1"/>
  <c r="H489" i="10"/>
  <c r="H568" i="10" s="1"/>
  <c r="H464" i="10"/>
  <c r="H543" i="10" s="1"/>
  <c r="H465" i="10"/>
  <c r="H544" i="10" s="1"/>
  <c r="H466" i="10"/>
  <c r="H545" i="10" s="1"/>
  <c r="H467" i="10"/>
  <c r="H546" i="10" s="1"/>
  <c r="H468" i="10"/>
  <c r="H547" i="10" s="1"/>
  <c r="H469" i="10"/>
  <c r="H548" i="10" s="1"/>
  <c r="H470" i="10"/>
  <c r="H549" i="10" s="1"/>
  <c r="H471" i="10"/>
  <c r="H550" i="10" s="1"/>
  <c r="H472" i="10"/>
  <c r="H551" i="10" s="1"/>
  <c r="H473" i="10"/>
  <c r="H552" i="10" s="1"/>
  <c r="H474" i="10"/>
  <c r="H553" i="10" s="1"/>
  <c r="H463" i="10"/>
  <c r="H542" i="10" s="1"/>
  <c r="G539" i="10"/>
  <c r="E539" i="10"/>
  <c r="G538" i="10"/>
  <c r="E538" i="10"/>
  <c r="G537" i="10"/>
  <c r="I537" i="10" s="1"/>
  <c r="E537" i="10"/>
  <c r="G536" i="10"/>
  <c r="E536" i="10"/>
  <c r="G535" i="10"/>
  <c r="E535" i="10"/>
  <c r="G534" i="10"/>
  <c r="E534" i="10"/>
  <c r="G533" i="10"/>
  <c r="I533" i="10" s="1"/>
  <c r="E533" i="10"/>
  <c r="G532" i="10"/>
  <c r="E532" i="10"/>
  <c r="G531" i="10"/>
  <c r="E531" i="10"/>
  <c r="G530" i="10"/>
  <c r="E530" i="10"/>
  <c r="G529" i="10"/>
  <c r="I529" i="10" s="1"/>
  <c r="E529" i="10"/>
  <c r="G528" i="10"/>
  <c r="E528" i="10"/>
  <c r="G526" i="10"/>
  <c r="E526" i="10"/>
  <c r="G525" i="10"/>
  <c r="E525" i="10"/>
  <c r="G524" i="10"/>
  <c r="I524" i="10" s="1"/>
  <c r="E524" i="10"/>
  <c r="G523" i="10"/>
  <c r="E523" i="10"/>
  <c r="G522" i="10"/>
  <c r="E522" i="10"/>
  <c r="G521" i="10"/>
  <c r="E521" i="10"/>
  <c r="G520" i="10"/>
  <c r="E520" i="10"/>
  <c r="G519" i="10"/>
  <c r="E519" i="10"/>
  <c r="G518" i="10"/>
  <c r="E518" i="10"/>
  <c r="G517" i="10"/>
  <c r="E517" i="10"/>
  <c r="G516" i="10"/>
  <c r="I516" i="10" s="1"/>
  <c r="E516" i="10"/>
  <c r="G515" i="10"/>
  <c r="E515" i="10"/>
  <c r="G513" i="10"/>
  <c r="E513" i="10"/>
  <c r="G512" i="10"/>
  <c r="E512" i="10"/>
  <c r="G511" i="10"/>
  <c r="I511" i="10" s="1"/>
  <c r="E511" i="10"/>
  <c r="G510" i="10"/>
  <c r="E510" i="10"/>
  <c r="G509" i="10"/>
  <c r="E509" i="10"/>
  <c r="G508" i="10"/>
  <c r="E508" i="10"/>
  <c r="G507" i="10"/>
  <c r="I507" i="10" s="1"/>
  <c r="E507" i="10"/>
  <c r="G506" i="10"/>
  <c r="E506" i="10"/>
  <c r="G505" i="10"/>
  <c r="E505" i="10"/>
  <c r="G504" i="10"/>
  <c r="E504" i="10"/>
  <c r="G503" i="10"/>
  <c r="I503" i="10" s="1"/>
  <c r="E503" i="10"/>
  <c r="G502" i="10"/>
  <c r="E502" i="10"/>
  <c r="G500" i="10"/>
  <c r="E500" i="10"/>
  <c r="G499" i="10"/>
  <c r="E499" i="10"/>
  <c r="G498" i="10"/>
  <c r="I498" i="10" s="1"/>
  <c r="E498" i="10"/>
  <c r="G497" i="10"/>
  <c r="E497" i="10"/>
  <c r="G496" i="10"/>
  <c r="E496" i="10"/>
  <c r="G495" i="10"/>
  <c r="E495" i="10"/>
  <c r="G494" i="10"/>
  <c r="I494" i="10" s="1"/>
  <c r="E494" i="10"/>
  <c r="G493" i="10"/>
  <c r="E493" i="10"/>
  <c r="G492" i="10"/>
  <c r="E492" i="10"/>
  <c r="G491" i="10"/>
  <c r="E491" i="10"/>
  <c r="G490" i="10"/>
  <c r="I490" i="10" s="1"/>
  <c r="E490" i="10"/>
  <c r="G489" i="10"/>
  <c r="E489" i="10"/>
  <c r="G474" i="10"/>
  <c r="E474" i="10"/>
  <c r="G473" i="10"/>
  <c r="E473" i="10"/>
  <c r="G472" i="10"/>
  <c r="I472" i="10" s="1"/>
  <c r="E472" i="10"/>
  <c r="G471" i="10"/>
  <c r="E471" i="10"/>
  <c r="G470" i="10"/>
  <c r="E470" i="10"/>
  <c r="G469" i="10"/>
  <c r="E469" i="10"/>
  <c r="G468" i="10"/>
  <c r="I468" i="10" s="1"/>
  <c r="E468" i="10"/>
  <c r="G467" i="10"/>
  <c r="E467" i="10"/>
  <c r="G466" i="10"/>
  <c r="E466" i="10"/>
  <c r="G465" i="10"/>
  <c r="E465" i="10"/>
  <c r="G464" i="10"/>
  <c r="I464" i="10" s="1"/>
  <c r="E464" i="10"/>
  <c r="G463" i="10"/>
  <c r="E463" i="10"/>
  <c r="E484" i="10"/>
  <c r="G484" i="10"/>
  <c r="I484" i="10" s="1"/>
  <c r="E485" i="10"/>
  <c r="G485" i="10"/>
  <c r="I485" i="10" s="1"/>
  <c r="E486" i="10"/>
  <c r="G486" i="10"/>
  <c r="I486" i="10" s="1"/>
  <c r="E487" i="10"/>
  <c r="G487" i="10"/>
  <c r="I487" i="10" s="1"/>
  <c r="G483" i="10"/>
  <c r="I483" i="10" s="1"/>
  <c r="E483" i="10"/>
  <c r="G482" i="10"/>
  <c r="I482" i="10" s="1"/>
  <c r="E482" i="10"/>
  <c r="E481" i="10"/>
  <c r="G481" i="10"/>
  <c r="I481" i="10" s="1"/>
  <c r="G480" i="10"/>
  <c r="I480" i="10" s="1"/>
  <c r="E480" i="10"/>
  <c r="G479" i="10"/>
  <c r="I479" i="10" s="1"/>
  <c r="E479" i="10"/>
  <c r="G478" i="10"/>
  <c r="I478" i="10" s="1"/>
  <c r="E478" i="10"/>
  <c r="E477" i="10"/>
  <c r="G477" i="10"/>
  <c r="I477" i="10" s="1"/>
  <c r="G476" i="10"/>
  <c r="I476" i="10" s="1"/>
  <c r="E476" i="10"/>
  <c r="G438" i="10"/>
  <c r="I438" i="10" s="1"/>
  <c r="E438" i="10"/>
  <c r="G437" i="10"/>
  <c r="I437" i="10" s="1"/>
  <c r="E437" i="10"/>
  <c r="G436" i="10"/>
  <c r="I436" i="10" s="1"/>
  <c r="E436" i="10"/>
  <c r="G435" i="10"/>
  <c r="I435" i="10" s="1"/>
  <c r="E435" i="10"/>
  <c r="G434" i="10"/>
  <c r="I434" i="10" s="1"/>
  <c r="E434" i="10"/>
  <c r="G433" i="10"/>
  <c r="I433" i="10" s="1"/>
  <c r="E433" i="10"/>
  <c r="G431" i="10"/>
  <c r="I431" i="10" s="1"/>
  <c r="E431" i="10"/>
  <c r="G430" i="10"/>
  <c r="I430" i="10" s="1"/>
  <c r="E430" i="10"/>
  <c r="G429" i="10"/>
  <c r="I429" i="10" s="1"/>
  <c r="E429" i="10"/>
  <c r="G428" i="10"/>
  <c r="I428" i="10" s="1"/>
  <c r="E428" i="10"/>
  <c r="G427" i="10"/>
  <c r="I427" i="10" s="1"/>
  <c r="E427" i="10"/>
  <c r="G426" i="10"/>
  <c r="I426" i="10" s="1"/>
  <c r="E426" i="10"/>
  <c r="G450" i="10"/>
  <c r="I450" i="10" s="1"/>
  <c r="E450" i="10"/>
  <c r="G449" i="10"/>
  <c r="I449" i="10" s="1"/>
  <c r="E449" i="10"/>
  <c r="G448" i="10"/>
  <c r="I448" i="10" s="1"/>
  <c r="E448" i="10"/>
  <c r="G447" i="10"/>
  <c r="I447" i="10" s="1"/>
  <c r="E447" i="10"/>
  <c r="G446" i="10"/>
  <c r="I446" i="10" s="1"/>
  <c r="E446" i="10"/>
  <c r="G444" i="10"/>
  <c r="I444" i="10" s="1"/>
  <c r="E444" i="10"/>
  <c r="G443" i="10"/>
  <c r="I443" i="10" s="1"/>
  <c r="E443" i="10"/>
  <c r="G442" i="10"/>
  <c r="I442" i="10" s="1"/>
  <c r="E442" i="10"/>
  <c r="G441" i="10"/>
  <c r="I441" i="10" s="1"/>
  <c r="E441" i="10"/>
  <c r="G440" i="10"/>
  <c r="I440" i="10" s="1"/>
  <c r="E440" i="10"/>
  <c r="H403" i="10"/>
  <c r="H404" i="10"/>
  <c r="H405" i="10"/>
  <c r="H406" i="10"/>
  <c r="H407" i="10"/>
  <c r="H408" i="10"/>
  <c r="H409" i="10"/>
  <c r="H410" i="10"/>
  <c r="H411" i="10"/>
  <c r="H402" i="10"/>
  <c r="G422" i="10"/>
  <c r="E422" i="10"/>
  <c r="G421" i="10"/>
  <c r="E421" i="10"/>
  <c r="G420" i="10"/>
  <c r="E420" i="10"/>
  <c r="G419" i="10"/>
  <c r="E419" i="10"/>
  <c r="G418" i="10"/>
  <c r="E418" i="10"/>
  <c r="G417" i="10"/>
  <c r="E417" i="10"/>
  <c r="G416" i="10"/>
  <c r="E416" i="10"/>
  <c r="G415" i="10"/>
  <c r="E415" i="10"/>
  <c r="G414" i="10"/>
  <c r="E414" i="10"/>
  <c r="G413" i="10"/>
  <c r="E413" i="10"/>
  <c r="G411" i="10"/>
  <c r="E411" i="10"/>
  <c r="G410" i="10"/>
  <c r="E410" i="10"/>
  <c r="G409" i="10"/>
  <c r="E409" i="10"/>
  <c r="G408" i="10"/>
  <c r="E408" i="10"/>
  <c r="G407" i="10"/>
  <c r="E407" i="10"/>
  <c r="G406" i="10"/>
  <c r="E406" i="10"/>
  <c r="G405" i="10"/>
  <c r="E405" i="10"/>
  <c r="G404" i="10"/>
  <c r="E404" i="10"/>
  <c r="G403" i="10"/>
  <c r="E403" i="10"/>
  <c r="G402" i="10"/>
  <c r="E402" i="10"/>
  <c r="E398" i="10"/>
  <c r="G398" i="10"/>
  <c r="I398" i="10" s="1"/>
  <c r="E399" i="10"/>
  <c r="G399" i="10"/>
  <c r="I399" i="10" s="1"/>
  <c r="E400" i="10"/>
  <c r="G400" i="10"/>
  <c r="I400" i="10" s="1"/>
  <c r="G397" i="10"/>
  <c r="I397" i="10" s="1"/>
  <c r="E397" i="10"/>
  <c r="G396" i="10"/>
  <c r="I396" i="10" s="1"/>
  <c r="E396" i="10"/>
  <c r="G395" i="10"/>
  <c r="I395" i="10" s="1"/>
  <c r="E395" i="10"/>
  <c r="G394" i="10"/>
  <c r="I394" i="10" s="1"/>
  <c r="E394" i="10"/>
  <c r="G393" i="10"/>
  <c r="I393" i="10" s="1"/>
  <c r="E393" i="10"/>
  <c r="G392" i="10"/>
  <c r="I392" i="10" s="1"/>
  <c r="E392" i="10"/>
  <c r="G391" i="10"/>
  <c r="I391" i="10" s="1"/>
  <c r="E391" i="10"/>
  <c r="H378" i="10"/>
  <c r="H379" i="10"/>
  <c r="H380" i="10"/>
  <c r="H381" i="10"/>
  <c r="H377" i="10"/>
  <c r="G387" i="10"/>
  <c r="E387" i="10"/>
  <c r="G386" i="10"/>
  <c r="E386" i="10"/>
  <c r="G385" i="10"/>
  <c r="E385" i="10"/>
  <c r="G384" i="10"/>
  <c r="E384" i="10"/>
  <c r="G383" i="10"/>
  <c r="E383" i="10"/>
  <c r="G381" i="10"/>
  <c r="E381" i="10"/>
  <c r="G380" i="10"/>
  <c r="E380" i="10"/>
  <c r="G379" i="10"/>
  <c r="E379" i="10"/>
  <c r="G378" i="10"/>
  <c r="E378" i="10"/>
  <c r="G377" i="10"/>
  <c r="E377" i="10"/>
  <c r="G375" i="10"/>
  <c r="I375" i="10" s="1"/>
  <c r="E375" i="10"/>
  <c r="G374" i="10"/>
  <c r="I374" i="10" s="1"/>
  <c r="E374" i="10"/>
  <c r="G373" i="10"/>
  <c r="I373" i="10" s="1"/>
  <c r="E373" i="10"/>
  <c r="G372" i="10"/>
  <c r="I372" i="10" s="1"/>
  <c r="E372" i="10"/>
  <c r="G371" i="10"/>
  <c r="I371" i="10" s="1"/>
  <c r="E371" i="10"/>
  <c r="H345" i="10"/>
  <c r="H346" i="10"/>
  <c r="H347" i="10"/>
  <c r="H348" i="10"/>
  <c r="H349" i="10"/>
  <c r="H350" i="10"/>
  <c r="H351" i="10"/>
  <c r="H352" i="10"/>
  <c r="H353" i="10"/>
  <c r="H354" i="10"/>
  <c r="H355" i="10"/>
  <c r="H344" i="10"/>
  <c r="G368" i="10"/>
  <c r="E368" i="10"/>
  <c r="G367" i="10"/>
  <c r="E367" i="10"/>
  <c r="G366" i="10"/>
  <c r="E366" i="10"/>
  <c r="G365" i="10"/>
  <c r="E365" i="10"/>
  <c r="G364" i="10"/>
  <c r="E364" i="10"/>
  <c r="G363" i="10"/>
  <c r="E363" i="10"/>
  <c r="G362" i="10"/>
  <c r="E362" i="10"/>
  <c r="G361" i="10"/>
  <c r="E361" i="10"/>
  <c r="G360" i="10"/>
  <c r="E360" i="10"/>
  <c r="G359" i="10"/>
  <c r="E359" i="10"/>
  <c r="G358" i="10"/>
  <c r="E358" i="10"/>
  <c r="G357" i="10"/>
  <c r="E357" i="10"/>
  <c r="G355" i="10"/>
  <c r="E355" i="10"/>
  <c r="G354" i="10"/>
  <c r="E354" i="10"/>
  <c r="G353" i="10"/>
  <c r="E353" i="10"/>
  <c r="G352" i="10"/>
  <c r="E352" i="10"/>
  <c r="G351" i="10"/>
  <c r="E351" i="10"/>
  <c r="G350" i="10"/>
  <c r="E350" i="10"/>
  <c r="G349" i="10"/>
  <c r="E349" i="10"/>
  <c r="G348" i="10"/>
  <c r="E348" i="10"/>
  <c r="G347" i="10"/>
  <c r="E347" i="10"/>
  <c r="G346" i="10"/>
  <c r="E346" i="10"/>
  <c r="G345" i="10"/>
  <c r="E345" i="10"/>
  <c r="G344" i="10"/>
  <c r="E344" i="10"/>
  <c r="E332" i="10"/>
  <c r="G332" i="10"/>
  <c r="I332" i="10" s="1"/>
  <c r="E333" i="10"/>
  <c r="G333" i="10"/>
  <c r="I333" i="10" s="1"/>
  <c r="E334" i="10"/>
  <c r="G334" i="10"/>
  <c r="I334" i="10" s="1"/>
  <c r="E335" i="10"/>
  <c r="G335" i="10"/>
  <c r="I335" i="10" s="1"/>
  <c r="E336" i="10"/>
  <c r="G336" i="10"/>
  <c r="I336" i="10" s="1"/>
  <c r="E337" i="10"/>
  <c r="G337" i="10"/>
  <c r="I337" i="10" s="1"/>
  <c r="E338" i="10"/>
  <c r="G338" i="10"/>
  <c r="I338" i="10" s="1"/>
  <c r="E339" i="10"/>
  <c r="G339" i="10"/>
  <c r="I339" i="10" s="1"/>
  <c r="E340" i="10"/>
  <c r="G340" i="10"/>
  <c r="I340" i="10" s="1"/>
  <c r="E341" i="10"/>
  <c r="G341" i="10"/>
  <c r="I341" i="10" s="1"/>
  <c r="E342" i="10"/>
  <c r="G342" i="10"/>
  <c r="I342" i="10" s="1"/>
  <c r="G331" i="10"/>
  <c r="I331" i="10" s="1"/>
  <c r="E331" i="10"/>
  <c r="E326" i="10"/>
  <c r="G326" i="10"/>
  <c r="I326" i="10" s="1"/>
  <c r="G325" i="10"/>
  <c r="I325" i="10" s="1"/>
  <c r="E325" i="10"/>
  <c r="G324" i="10"/>
  <c r="I324" i="10" s="1"/>
  <c r="E324" i="10"/>
  <c r="G323" i="10"/>
  <c r="I323" i="10" s="1"/>
  <c r="E323" i="10"/>
  <c r="G322" i="10"/>
  <c r="I322" i="10" s="1"/>
  <c r="E322" i="10"/>
  <c r="G321" i="10"/>
  <c r="I321" i="10" s="1"/>
  <c r="E321" i="10"/>
  <c r="G320" i="10"/>
  <c r="I320" i="10" s="1"/>
  <c r="E320" i="10"/>
  <c r="G309" i="10"/>
  <c r="I309" i="10" s="1"/>
  <c r="E309" i="10"/>
  <c r="G308" i="10"/>
  <c r="I308" i="10" s="1"/>
  <c r="E308" i="10"/>
  <c r="G307" i="10"/>
  <c r="I307" i="10" s="1"/>
  <c r="E307" i="10"/>
  <c r="G306" i="10"/>
  <c r="I306" i="10" s="1"/>
  <c r="E306" i="10"/>
  <c r="G305" i="10"/>
  <c r="I305" i="10" s="1"/>
  <c r="E305" i="10"/>
  <c r="G303" i="10"/>
  <c r="I303" i="10" s="1"/>
  <c r="E303" i="10"/>
  <c r="G302" i="10"/>
  <c r="I302" i="10" s="1"/>
  <c r="E302" i="10"/>
  <c r="G301" i="10"/>
  <c r="I301" i="10" s="1"/>
  <c r="E301" i="10"/>
  <c r="G300" i="10"/>
  <c r="I300" i="10" s="1"/>
  <c r="E300" i="10"/>
  <c r="G299" i="10"/>
  <c r="I299" i="10" s="1"/>
  <c r="E299" i="10"/>
  <c r="G298" i="10"/>
  <c r="I298" i="10" s="1"/>
  <c r="E298" i="10"/>
  <c r="H295" i="10"/>
  <c r="H294" i="10"/>
  <c r="H293" i="10"/>
  <c r="H292" i="10"/>
  <c r="H291" i="10"/>
  <c r="H289" i="10"/>
  <c r="H288" i="10"/>
  <c r="H287" i="10"/>
  <c r="H286" i="10"/>
  <c r="H285" i="10"/>
  <c r="H284" i="10"/>
  <c r="H283" i="10"/>
  <c r="H281" i="10"/>
  <c r="H280" i="10"/>
  <c r="H279" i="10"/>
  <c r="H278" i="10"/>
  <c r="H277" i="10"/>
  <c r="H276" i="10"/>
  <c r="H274" i="10"/>
  <c r="H273" i="10"/>
  <c r="H272" i="10"/>
  <c r="H271" i="10"/>
  <c r="H270" i="10"/>
  <c r="H269" i="10"/>
  <c r="H268" i="10"/>
  <c r="H267" i="10"/>
  <c r="H265" i="10"/>
  <c r="H264" i="10"/>
  <c r="H263" i="10"/>
  <c r="H262" i="10"/>
  <c r="H261" i="10"/>
  <c r="H260" i="10"/>
  <c r="H258" i="10"/>
  <c r="H257" i="10"/>
  <c r="H256" i="10"/>
  <c r="H255" i="10"/>
  <c r="H254" i="10"/>
  <c r="H253" i="10"/>
  <c r="H251" i="10"/>
  <c r="H250" i="10"/>
  <c r="H249" i="10"/>
  <c r="H248" i="10"/>
  <c r="H247" i="10"/>
  <c r="H246" i="10"/>
  <c r="H244" i="10"/>
  <c r="H243" i="10"/>
  <c r="H242" i="10"/>
  <c r="H241" i="10"/>
  <c r="H240" i="10"/>
  <c r="H239" i="10"/>
  <c r="H237" i="10"/>
  <c r="H236" i="10"/>
  <c r="H235" i="10"/>
  <c r="H234" i="10"/>
  <c r="H233" i="10"/>
  <c r="H232" i="10"/>
  <c r="H230" i="10"/>
  <c r="H229" i="10"/>
  <c r="H228" i="10"/>
  <c r="H227" i="10"/>
  <c r="H226" i="10"/>
  <c r="H225" i="10"/>
  <c r="H223" i="10"/>
  <c r="H222" i="10"/>
  <c r="H221" i="10"/>
  <c r="H220" i="10"/>
  <c r="H219" i="10"/>
  <c r="H218" i="10"/>
  <c r="H216" i="10"/>
  <c r="H215" i="10"/>
  <c r="H214" i="10"/>
  <c r="H213" i="10"/>
  <c r="H212" i="10"/>
  <c r="H211" i="10"/>
  <c r="H210" i="10"/>
  <c r="H204" i="10"/>
  <c r="H205" i="10"/>
  <c r="H206" i="10"/>
  <c r="H207" i="10"/>
  <c r="H208" i="10"/>
  <c r="H203" i="10"/>
  <c r="G295" i="10"/>
  <c r="E295" i="10"/>
  <c r="G294" i="10"/>
  <c r="E294" i="10"/>
  <c r="G293" i="10"/>
  <c r="E293" i="10"/>
  <c r="G292" i="10"/>
  <c r="E292" i="10"/>
  <c r="G291" i="10"/>
  <c r="E291" i="10"/>
  <c r="G289" i="10"/>
  <c r="E289" i="10"/>
  <c r="G288" i="10"/>
  <c r="E288" i="10"/>
  <c r="G287" i="10"/>
  <c r="I287" i="10" s="1"/>
  <c r="E287" i="10"/>
  <c r="G286" i="10"/>
  <c r="E286" i="10"/>
  <c r="G285" i="10"/>
  <c r="E285" i="10"/>
  <c r="G284" i="10"/>
  <c r="E284" i="10"/>
  <c r="G283" i="10"/>
  <c r="E283" i="10"/>
  <c r="G281" i="10"/>
  <c r="E281" i="10"/>
  <c r="G280" i="10"/>
  <c r="E280" i="10"/>
  <c r="G279" i="10"/>
  <c r="E279" i="10"/>
  <c r="G278" i="10"/>
  <c r="E278" i="10"/>
  <c r="G277" i="10"/>
  <c r="E277" i="10"/>
  <c r="G276" i="10"/>
  <c r="E276" i="10"/>
  <c r="G274" i="10"/>
  <c r="E274" i="10"/>
  <c r="G273" i="10"/>
  <c r="I273" i="10" s="1"/>
  <c r="E273" i="10"/>
  <c r="G272" i="10"/>
  <c r="E272" i="10"/>
  <c r="G271" i="10"/>
  <c r="E271" i="10"/>
  <c r="G270" i="10"/>
  <c r="E270" i="10"/>
  <c r="G269" i="10"/>
  <c r="I269" i="10" s="1"/>
  <c r="E269" i="10"/>
  <c r="G268" i="10"/>
  <c r="E268" i="10"/>
  <c r="G267" i="10"/>
  <c r="E267" i="10"/>
  <c r="G265" i="10"/>
  <c r="E265" i="10"/>
  <c r="G264" i="10"/>
  <c r="I264" i="10" s="1"/>
  <c r="E264" i="10"/>
  <c r="G263" i="10"/>
  <c r="E263" i="10"/>
  <c r="G262" i="10"/>
  <c r="E262" i="10"/>
  <c r="G261" i="10"/>
  <c r="E261" i="10"/>
  <c r="G260" i="10"/>
  <c r="I260" i="10" s="1"/>
  <c r="E260" i="10"/>
  <c r="G258" i="10"/>
  <c r="E258" i="10"/>
  <c r="G257" i="10"/>
  <c r="E257" i="10"/>
  <c r="G256" i="10"/>
  <c r="E256" i="10"/>
  <c r="G255" i="10"/>
  <c r="I255" i="10" s="1"/>
  <c r="E255" i="10"/>
  <c r="G254" i="10"/>
  <c r="E254" i="10"/>
  <c r="G253" i="10"/>
  <c r="E253" i="10"/>
  <c r="G251" i="10"/>
  <c r="E251" i="10"/>
  <c r="G250" i="10"/>
  <c r="E250" i="10"/>
  <c r="G249" i="10"/>
  <c r="E249" i="10"/>
  <c r="G248" i="10"/>
  <c r="E248" i="10"/>
  <c r="G247" i="10"/>
  <c r="E247" i="10"/>
  <c r="G246" i="10"/>
  <c r="I246" i="10" s="1"/>
  <c r="E246" i="10"/>
  <c r="G244" i="10"/>
  <c r="E244" i="10"/>
  <c r="G243" i="10"/>
  <c r="E243" i="10"/>
  <c r="G242" i="10"/>
  <c r="E242" i="10"/>
  <c r="G241" i="10"/>
  <c r="E241" i="10"/>
  <c r="G240" i="10"/>
  <c r="E240" i="10"/>
  <c r="G239" i="10"/>
  <c r="E239" i="10"/>
  <c r="G237" i="10"/>
  <c r="E237" i="10"/>
  <c r="G236" i="10"/>
  <c r="E236" i="10"/>
  <c r="G235" i="10"/>
  <c r="E235" i="10"/>
  <c r="G234" i="10"/>
  <c r="E234" i="10"/>
  <c r="G233" i="10"/>
  <c r="E233" i="10"/>
  <c r="G232" i="10"/>
  <c r="E232" i="10"/>
  <c r="G230" i="10"/>
  <c r="E230" i="10"/>
  <c r="G229" i="10"/>
  <c r="E229" i="10"/>
  <c r="G228" i="10"/>
  <c r="E228" i="10"/>
  <c r="G227" i="10"/>
  <c r="E227" i="10"/>
  <c r="G226" i="10"/>
  <c r="E226" i="10"/>
  <c r="G225" i="10"/>
  <c r="E225" i="10"/>
  <c r="G223" i="10"/>
  <c r="E223" i="10"/>
  <c r="G222" i="10"/>
  <c r="E222" i="10"/>
  <c r="G221" i="10"/>
  <c r="E221" i="10"/>
  <c r="G220" i="10"/>
  <c r="E220" i="10"/>
  <c r="G219" i="10"/>
  <c r="E219" i="10"/>
  <c r="G218" i="10"/>
  <c r="I218" i="10" s="1"/>
  <c r="E218" i="10"/>
  <c r="G216" i="10"/>
  <c r="E216" i="10"/>
  <c r="G215" i="10"/>
  <c r="E215" i="10"/>
  <c r="G214" i="10"/>
  <c r="E214" i="10"/>
  <c r="G213" i="10"/>
  <c r="I213" i="10" s="1"/>
  <c r="E213" i="10"/>
  <c r="G212" i="10"/>
  <c r="E212" i="10"/>
  <c r="G211" i="10"/>
  <c r="E211" i="10"/>
  <c r="G210" i="10"/>
  <c r="E210" i="10"/>
  <c r="G208" i="10"/>
  <c r="I208" i="10" s="1"/>
  <c r="E208" i="10"/>
  <c r="G207" i="10"/>
  <c r="E207" i="10"/>
  <c r="G206" i="10"/>
  <c r="E206" i="10"/>
  <c r="G205" i="10"/>
  <c r="E205" i="10"/>
  <c r="G204" i="10"/>
  <c r="I204" i="10" s="1"/>
  <c r="E204" i="10"/>
  <c r="G203" i="10"/>
  <c r="E203" i="10"/>
  <c r="G200" i="10"/>
  <c r="I200" i="10" s="1"/>
  <c r="E200" i="10"/>
  <c r="G199" i="10"/>
  <c r="I199" i="10" s="1"/>
  <c r="E199" i="10"/>
  <c r="G198" i="10"/>
  <c r="I198" i="10" s="1"/>
  <c r="E198" i="10"/>
  <c r="G197" i="10"/>
  <c r="I197" i="10" s="1"/>
  <c r="E197" i="10"/>
  <c r="G196" i="10"/>
  <c r="I196" i="10" s="1"/>
  <c r="E196" i="10"/>
  <c r="G194" i="10"/>
  <c r="I194" i="10" s="1"/>
  <c r="E194" i="10"/>
  <c r="G193" i="10"/>
  <c r="I193" i="10" s="1"/>
  <c r="E193" i="10"/>
  <c r="G192" i="10"/>
  <c r="I192" i="10" s="1"/>
  <c r="E192" i="10"/>
  <c r="G191" i="10"/>
  <c r="I191" i="10" s="1"/>
  <c r="E191" i="10"/>
  <c r="G190" i="10"/>
  <c r="I190" i="10" s="1"/>
  <c r="E190" i="10"/>
  <c r="G189" i="10"/>
  <c r="I189" i="10" s="1"/>
  <c r="E189" i="10"/>
  <c r="G188" i="10"/>
  <c r="I188" i="10" s="1"/>
  <c r="E188" i="10"/>
  <c r="G186" i="10"/>
  <c r="I186" i="10" s="1"/>
  <c r="E186" i="10"/>
  <c r="G185" i="10"/>
  <c r="I185" i="10" s="1"/>
  <c r="E185" i="10"/>
  <c r="G184" i="10"/>
  <c r="I184" i="10" s="1"/>
  <c r="E184" i="10"/>
  <c r="G183" i="10"/>
  <c r="I183" i="10" s="1"/>
  <c r="E183" i="10"/>
  <c r="G182" i="10"/>
  <c r="I182" i="10" s="1"/>
  <c r="E182" i="10"/>
  <c r="G181" i="10"/>
  <c r="I181" i="10" s="1"/>
  <c r="E181" i="10"/>
  <c r="G179" i="10"/>
  <c r="I179" i="10" s="1"/>
  <c r="E179" i="10"/>
  <c r="G178" i="10"/>
  <c r="I178" i="10" s="1"/>
  <c r="E178" i="10"/>
  <c r="E176" i="10"/>
  <c r="G176" i="10"/>
  <c r="I176" i="10" s="1"/>
  <c r="E177" i="10"/>
  <c r="G177" i="10"/>
  <c r="I177" i="10" s="1"/>
  <c r="G175" i="10"/>
  <c r="I175" i="10" s="1"/>
  <c r="E175" i="10"/>
  <c r="G174" i="10"/>
  <c r="I174" i="10" s="1"/>
  <c r="E174" i="10"/>
  <c r="G173" i="10"/>
  <c r="I173" i="10" s="1"/>
  <c r="E173" i="10"/>
  <c r="G172" i="10"/>
  <c r="I172" i="10" s="1"/>
  <c r="E172" i="10"/>
  <c r="G170" i="10"/>
  <c r="I170" i="10" s="1"/>
  <c r="E170" i="10"/>
  <c r="G169" i="10"/>
  <c r="I169" i="10" s="1"/>
  <c r="E169" i="10"/>
  <c r="G168" i="10"/>
  <c r="I168" i="10" s="1"/>
  <c r="E168" i="10"/>
  <c r="G167" i="10"/>
  <c r="I167" i="10" s="1"/>
  <c r="E167" i="10"/>
  <c r="G166" i="10"/>
  <c r="I166" i="10" s="1"/>
  <c r="E166" i="10"/>
  <c r="G165" i="10"/>
  <c r="I165" i="10" s="1"/>
  <c r="E165" i="10"/>
  <c r="G163" i="10"/>
  <c r="I163" i="10" s="1"/>
  <c r="E163" i="10"/>
  <c r="G162" i="10"/>
  <c r="I162" i="10" s="1"/>
  <c r="E162" i="10"/>
  <c r="G161" i="10"/>
  <c r="I161" i="10" s="1"/>
  <c r="E161" i="10"/>
  <c r="G160" i="10"/>
  <c r="I160" i="10" s="1"/>
  <c r="E160" i="10"/>
  <c r="G159" i="10"/>
  <c r="I159" i="10" s="1"/>
  <c r="E159" i="10"/>
  <c r="G158" i="10"/>
  <c r="I158" i="10" s="1"/>
  <c r="E158" i="10"/>
  <c r="G156" i="10"/>
  <c r="I156" i="10" s="1"/>
  <c r="E156" i="10"/>
  <c r="G155" i="10"/>
  <c r="I155" i="10" s="1"/>
  <c r="E155" i="10"/>
  <c r="G154" i="10"/>
  <c r="I154" i="10" s="1"/>
  <c r="E154" i="10"/>
  <c r="G153" i="10"/>
  <c r="I153" i="10" s="1"/>
  <c r="E153" i="10"/>
  <c r="G152" i="10"/>
  <c r="I152" i="10" s="1"/>
  <c r="E152" i="10"/>
  <c r="G151" i="10"/>
  <c r="I151" i="10" s="1"/>
  <c r="E151" i="10"/>
  <c r="G149" i="10"/>
  <c r="I149" i="10" s="1"/>
  <c r="E149" i="10"/>
  <c r="G148" i="10"/>
  <c r="I148" i="10" s="1"/>
  <c r="E148" i="10"/>
  <c r="G147" i="10"/>
  <c r="I147" i="10" s="1"/>
  <c r="E147" i="10"/>
  <c r="G146" i="10"/>
  <c r="I146" i="10" s="1"/>
  <c r="E146" i="10"/>
  <c r="G145" i="10"/>
  <c r="I145" i="10" s="1"/>
  <c r="E145" i="10"/>
  <c r="G144" i="10"/>
  <c r="I144" i="10" s="1"/>
  <c r="E144" i="10"/>
  <c r="G142" i="10"/>
  <c r="I142" i="10" s="1"/>
  <c r="E142" i="10"/>
  <c r="G141" i="10"/>
  <c r="I141" i="10" s="1"/>
  <c r="E141" i="10"/>
  <c r="G140" i="10"/>
  <c r="I140" i="10" s="1"/>
  <c r="E140" i="10"/>
  <c r="G139" i="10"/>
  <c r="I139" i="10" s="1"/>
  <c r="E139" i="10"/>
  <c r="G138" i="10"/>
  <c r="I138" i="10" s="1"/>
  <c r="E138" i="10"/>
  <c r="G137" i="10"/>
  <c r="I137" i="10" s="1"/>
  <c r="E137" i="10"/>
  <c r="G135" i="10"/>
  <c r="I135" i="10" s="1"/>
  <c r="E135" i="10"/>
  <c r="G134" i="10"/>
  <c r="I134" i="10" s="1"/>
  <c r="E134" i="10"/>
  <c r="G133" i="10"/>
  <c r="I133" i="10" s="1"/>
  <c r="E133" i="10"/>
  <c r="G132" i="10"/>
  <c r="I132" i="10" s="1"/>
  <c r="E132" i="10"/>
  <c r="G131" i="10"/>
  <c r="I131" i="10" s="1"/>
  <c r="E131" i="10"/>
  <c r="G130" i="10"/>
  <c r="I130" i="10" s="1"/>
  <c r="E130" i="10"/>
  <c r="G128" i="10"/>
  <c r="I128" i="10" s="1"/>
  <c r="E128" i="10"/>
  <c r="G127" i="10"/>
  <c r="I127" i="10" s="1"/>
  <c r="E127" i="10"/>
  <c r="G126" i="10"/>
  <c r="I126" i="10" s="1"/>
  <c r="E126" i="10"/>
  <c r="G125" i="10"/>
  <c r="I125" i="10" s="1"/>
  <c r="E125" i="10"/>
  <c r="G124" i="10"/>
  <c r="I124" i="10" s="1"/>
  <c r="E124" i="10"/>
  <c r="G123" i="10"/>
  <c r="I123" i="10" s="1"/>
  <c r="E123" i="10"/>
  <c r="G120" i="10"/>
  <c r="I120" i="10" s="1"/>
  <c r="E120" i="10"/>
  <c r="G121" i="10"/>
  <c r="I121" i="10" s="1"/>
  <c r="E121" i="10"/>
  <c r="G119" i="10"/>
  <c r="I119" i="10" s="1"/>
  <c r="E119" i="10"/>
  <c r="G118" i="10"/>
  <c r="I118" i="10" s="1"/>
  <c r="E118" i="10"/>
  <c r="G117" i="10"/>
  <c r="I117" i="10" s="1"/>
  <c r="E117" i="10"/>
  <c r="G116" i="10"/>
  <c r="I116" i="10" s="1"/>
  <c r="E116" i="10"/>
  <c r="G115" i="10"/>
  <c r="I115" i="10" s="1"/>
  <c r="E115" i="10"/>
  <c r="G113" i="10"/>
  <c r="I113" i="10" s="1"/>
  <c r="E113" i="10"/>
  <c r="G112" i="10"/>
  <c r="I112" i="10" s="1"/>
  <c r="E112" i="10"/>
  <c r="G111" i="10"/>
  <c r="I111" i="10" s="1"/>
  <c r="E111" i="10"/>
  <c r="G110" i="10"/>
  <c r="I110" i="10" s="1"/>
  <c r="E110" i="10"/>
  <c r="G109" i="10"/>
  <c r="I109" i="10" s="1"/>
  <c r="E109" i="10"/>
  <c r="G108" i="10"/>
  <c r="I108" i="10" s="1"/>
  <c r="E108" i="10"/>
  <c r="H100" i="10"/>
  <c r="H101" i="10"/>
  <c r="H102" i="10"/>
  <c r="H103" i="10"/>
  <c r="H104" i="10"/>
  <c r="H99" i="10"/>
  <c r="H93" i="10"/>
  <c r="H94" i="10"/>
  <c r="H95" i="10"/>
  <c r="H96" i="10"/>
  <c r="H97" i="10"/>
  <c r="H92" i="10"/>
  <c r="H87" i="10"/>
  <c r="H88" i="10"/>
  <c r="H89" i="10"/>
  <c r="H90" i="10"/>
  <c r="H85" i="10"/>
  <c r="H86" i="10"/>
  <c r="H84" i="10"/>
  <c r="G104" i="10"/>
  <c r="E104" i="10"/>
  <c r="G103" i="10"/>
  <c r="E103" i="10"/>
  <c r="G102" i="10"/>
  <c r="E102" i="10"/>
  <c r="G101" i="10"/>
  <c r="I101" i="10" s="1"/>
  <c r="E101" i="10"/>
  <c r="G100" i="10"/>
  <c r="E100" i="10"/>
  <c r="G99" i="10"/>
  <c r="I99" i="10" s="1"/>
  <c r="E99" i="10"/>
  <c r="G97" i="10"/>
  <c r="E97" i="10"/>
  <c r="G96" i="10"/>
  <c r="E96" i="10"/>
  <c r="G95" i="10"/>
  <c r="E95" i="10"/>
  <c r="G94" i="10"/>
  <c r="E94" i="10"/>
  <c r="G93" i="10"/>
  <c r="E93" i="10"/>
  <c r="G92" i="10"/>
  <c r="E92" i="10"/>
  <c r="G90" i="10"/>
  <c r="E90" i="10"/>
  <c r="G89" i="10"/>
  <c r="E89" i="10"/>
  <c r="G88" i="10"/>
  <c r="E88" i="10"/>
  <c r="G87" i="10"/>
  <c r="E87" i="10"/>
  <c r="G86" i="10"/>
  <c r="E86" i="10"/>
  <c r="G85" i="10"/>
  <c r="E85" i="10"/>
  <c r="G84" i="10"/>
  <c r="E84" i="10"/>
  <c r="H77" i="10"/>
  <c r="H78" i="10"/>
  <c r="H79" i="10"/>
  <c r="H80" i="10"/>
  <c r="H81" i="10"/>
  <c r="H76" i="10"/>
  <c r="H74" i="10"/>
  <c r="H73" i="10"/>
  <c r="H72" i="10"/>
  <c r="H71" i="10"/>
  <c r="H70" i="10"/>
  <c r="H69" i="10"/>
  <c r="H62" i="10"/>
  <c r="H63" i="10"/>
  <c r="H64" i="10"/>
  <c r="H65" i="10"/>
  <c r="H66" i="10"/>
  <c r="H67" i="10"/>
  <c r="H61" i="10"/>
  <c r="G81" i="10"/>
  <c r="E81" i="10"/>
  <c r="G80" i="10"/>
  <c r="E80" i="10"/>
  <c r="G79" i="10"/>
  <c r="E79" i="10"/>
  <c r="G78" i="10"/>
  <c r="I78" i="10" s="1"/>
  <c r="E78" i="10"/>
  <c r="G77" i="10"/>
  <c r="E77" i="10"/>
  <c r="G76" i="10"/>
  <c r="E76" i="10"/>
  <c r="G74" i="10"/>
  <c r="E74" i="10"/>
  <c r="G73" i="10"/>
  <c r="E73" i="10"/>
  <c r="G72" i="10"/>
  <c r="E72" i="10"/>
  <c r="G71" i="10"/>
  <c r="E71" i="10"/>
  <c r="G70" i="10"/>
  <c r="E70" i="10"/>
  <c r="G69" i="10"/>
  <c r="E69" i="10"/>
  <c r="G67" i="10"/>
  <c r="E67" i="10"/>
  <c r="G66" i="10"/>
  <c r="E66" i="10"/>
  <c r="G65" i="10"/>
  <c r="E65" i="10"/>
  <c r="G64" i="10"/>
  <c r="E64" i="10"/>
  <c r="G63" i="10"/>
  <c r="E63" i="10"/>
  <c r="G62" i="10"/>
  <c r="E62" i="10"/>
  <c r="G61" i="10"/>
  <c r="E61" i="10"/>
  <c r="E57" i="10"/>
  <c r="G57" i="10"/>
  <c r="I57" i="10" s="1"/>
  <c r="E58" i="10"/>
  <c r="G58" i="10"/>
  <c r="I58" i="10" s="1"/>
  <c r="G56" i="10"/>
  <c r="I56" i="10" s="1"/>
  <c r="E56" i="10"/>
  <c r="G55" i="10"/>
  <c r="I55" i="10" s="1"/>
  <c r="E55" i="10"/>
  <c r="G54" i="10"/>
  <c r="I54" i="10" s="1"/>
  <c r="E54" i="10"/>
  <c r="G53" i="10"/>
  <c r="I53" i="10" s="1"/>
  <c r="E53" i="10"/>
  <c r="G51" i="10"/>
  <c r="I51" i="10" s="1"/>
  <c r="E51" i="10"/>
  <c r="G50" i="10"/>
  <c r="I50" i="10" s="1"/>
  <c r="E50" i="10"/>
  <c r="G49" i="10"/>
  <c r="I49" i="10" s="1"/>
  <c r="E49" i="10"/>
  <c r="G48" i="10"/>
  <c r="I48" i="10" s="1"/>
  <c r="E48" i="10"/>
  <c r="G47" i="10"/>
  <c r="I47" i="10" s="1"/>
  <c r="E47" i="10"/>
  <c r="G46" i="10"/>
  <c r="I46" i="10" s="1"/>
  <c r="E46" i="10"/>
  <c r="G44" i="10"/>
  <c r="I44" i="10" s="1"/>
  <c r="E44" i="10"/>
  <c r="G43" i="10"/>
  <c r="I43" i="10" s="1"/>
  <c r="E43" i="10"/>
  <c r="G42" i="10"/>
  <c r="I42" i="10" s="1"/>
  <c r="E42" i="10"/>
  <c r="G41" i="10"/>
  <c r="I41" i="10" s="1"/>
  <c r="E41" i="10"/>
  <c r="G40" i="10"/>
  <c r="I40" i="10" s="1"/>
  <c r="E40" i="10"/>
  <c r="G39" i="10"/>
  <c r="I39" i="10" s="1"/>
  <c r="E39" i="10"/>
  <c r="G38" i="10"/>
  <c r="I38" i="10" s="1"/>
  <c r="E38" i="10"/>
  <c r="G10" i="10"/>
  <c r="I10" i="10" s="1"/>
  <c r="G11" i="10"/>
  <c r="I11" i="10" s="1"/>
  <c r="G12" i="10"/>
  <c r="I12" i="10" s="1"/>
  <c r="G13" i="10"/>
  <c r="I13" i="10" s="1"/>
  <c r="G14" i="10"/>
  <c r="I14" i="10" s="1"/>
  <c r="G9" i="10"/>
  <c r="I9" i="10" s="1"/>
  <c r="E10" i="10"/>
  <c r="E11" i="10"/>
  <c r="E12" i="10"/>
  <c r="E13" i="10"/>
  <c r="E14" i="10"/>
  <c r="E9" i="10"/>
  <c r="V59" i="2"/>
  <c r="V60" i="2"/>
  <c r="V61" i="2"/>
  <c r="V62" i="2"/>
  <c r="V63" i="2"/>
  <c r="V64" i="2"/>
  <c r="V65" i="2"/>
  <c r="V66" i="2"/>
  <c r="V67" i="2"/>
  <c r="V68" i="2"/>
  <c r="V69" i="2"/>
  <c r="V70" i="2"/>
  <c r="V58" i="2"/>
  <c r="T70" i="2"/>
  <c r="R70" i="2"/>
  <c r="Q70" i="2"/>
  <c r="P70" i="2"/>
  <c r="O70" i="2"/>
  <c r="N70" i="2"/>
  <c r="T69" i="2"/>
  <c r="R69" i="2"/>
  <c r="Q69" i="2"/>
  <c r="P69" i="2"/>
  <c r="O69" i="2"/>
  <c r="N69" i="2"/>
  <c r="T68" i="2"/>
  <c r="R68" i="2"/>
  <c r="Q68" i="2"/>
  <c r="P68" i="2"/>
  <c r="O68" i="2"/>
  <c r="N68" i="2"/>
  <c r="T67" i="2"/>
  <c r="R67" i="2"/>
  <c r="Q67" i="2"/>
  <c r="P67" i="2"/>
  <c r="O67" i="2"/>
  <c r="N67" i="2"/>
  <c r="T66" i="2"/>
  <c r="R66" i="2"/>
  <c r="Q66" i="2"/>
  <c r="P66" i="2"/>
  <c r="O66" i="2"/>
  <c r="N66" i="2"/>
  <c r="T65" i="2"/>
  <c r="R65" i="2"/>
  <c r="Q65" i="2"/>
  <c r="P65" i="2"/>
  <c r="O65" i="2"/>
  <c r="N65" i="2"/>
  <c r="T64" i="2"/>
  <c r="R64" i="2"/>
  <c r="Q64" i="2"/>
  <c r="P64" i="2"/>
  <c r="O64" i="2"/>
  <c r="N64" i="2"/>
  <c r="T63" i="2"/>
  <c r="R63" i="2"/>
  <c r="Q63" i="2"/>
  <c r="P63" i="2"/>
  <c r="O63" i="2"/>
  <c r="N63" i="2"/>
  <c r="T62" i="2"/>
  <c r="R62" i="2"/>
  <c r="Q62" i="2"/>
  <c r="P62" i="2"/>
  <c r="O62" i="2"/>
  <c r="N62" i="2"/>
  <c r="T61" i="2"/>
  <c r="R61" i="2"/>
  <c r="Q61" i="2"/>
  <c r="P61" i="2"/>
  <c r="O61" i="2"/>
  <c r="N61" i="2"/>
  <c r="T60" i="2"/>
  <c r="R60" i="2"/>
  <c r="Q60" i="2"/>
  <c r="P60" i="2"/>
  <c r="O60" i="2"/>
  <c r="N60" i="2"/>
  <c r="T59" i="2"/>
  <c r="S59" i="2"/>
  <c r="R59" i="2"/>
  <c r="Q59" i="2"/>
  <c r="P59" i="2"/>
  <c r="O59" i="2"/>
  <c r="N59" i="2"/>
  <c r="S58" i="2"/>
  <c r="R58" i="2"/>
  <c r="Q58" i="2"/>
  <c r="P58" i="2"/>
  <c r="O58" i="2"/>
  <c r="N58" i="2"/>
  <c r="M58" i="2"/>
  <c r="V40" i="2"/>
  <c r="V41" i="2"/>
  <c r="V39" i="2"/>
  <c r="V36" i="2"/>
  <c r="V37" i="2"/>
  <c r="V35" i="2"/>
  <c r="T37" i="2"/>
  <c r="S37" i="2"/>
  <c r="R37" i="2"/>
  <c r="Q37" i="2"/>
  <c r="P37" i="2"/>
  <c r="O37" i="2"/>
  <c r="N37" i="2"/>
  <c r="T36" i="2"/>
  <c r="S36" i="2"/>
  <c r="Q36" i="2"/>
  <c r="P36" i="2"/>
  <c r="O36" i="2"/>
  <c r="N36" i="2"/>
  <c r="M36" i="2"/>
  <c r="T35" i="2"/>
  <c r="S35" i="2"/>
  <c r="Q35" i="2"/>
  <c r="P35" i="2"/>
  <c r="N35" i="2"/>
  <c r="M35" i="2"/>
  <c r="T33" i="2"/>
  <c r="S33" i="2"/>
  <c r="R33" i="2"/>
  <c r="Q33" i="2"/>
  <c r="P33" i="2"/>
  <c r="O33" i="2"/>
  <c r="N33" i="2"/>
  <c r="T32" i="2"/>
  <c r="S32" i="2"/>
  <c r="Q32" i="2"/>
  <c r="P32" i="2"/>
  <c r="O32" i="2"/>
  <c r="N32" i="2"/>
  <c r="M32" i="2"/>
  <c r="T31" i="2"/>
  <c r="S31" i="2"/>
  <c r="Q31" i="2"/>
  <c r="P31" i="2"/>
  <c r="N31" i="2"/>
  <c r="M31" i="2"/>
  <c r="T29" i="2"/>
  <c r="S29" i="2"/>
  <c r="R29" i="2"/>
  <c r="Q29" i="2"/>
  <c r="P29" i="2"/>
  <c r="O29" i="2"/>
  <c r="N29" i="2"/>
  <c r="M29" i="2"/>
  <c r="H1085" i="10" l="1"/>
  <c r="H1092" i="10" s="1"/>
  <c r="I1092" i="10" s="1"/>
  <c r="H938" i="10"/>
  <c r="I938" i="10" s="1"/>
  <c r="H1095" i="10"/>
  <c r="H1102" i="10" s="1"/>
  <c r="I1102" i="10" s="1"/>
  <c r="H948" i="10"/>
  <c r="I948" i="10" s="1"/>
  <c r="H1097" i="10"/>
  <c r="H1104" i="10" s="1"/>
  <c r="I1104" i="10" s="1"/>
  <c r="H950" i="10"/>
  <c r="I950" i="10" s="1"/>
  <c r="H1084" i="10"/>
  <c r="H1091" i="10" s="1"/>
  <c r="I1091" i="10" s="1"/>
  <c r="H937" i="10"/>
  <c r="I937" i="10" s="1"/>
  <c r="H1100" i="10"/>
  <c r="H1107" i="10" s="1"/>
  <c r="I1107" i="10" s="1"/>
  <c r="H953" i="10"/>
  <c r="I953" i="10" s="1"/>
  <c r="H1096" i="10"/>
  <c r="H1103" i="10" s="1"/>
  <c r="I1103" i="10" s="1"/>
  <c r="H949" i="10"/>
  <c r="I949" i="10" s="1"/>
  <c r="I1049" i="10"/>
  <c r="H1081" i="10"/>
  <c r="H1088" i="10" s="1"/>
  <c r="I1088" i="10" s="1"/>
  <c r="H934" i="10"/>
  <c r="I934" i="10" s="1"/>
  <c r="H1083" i="10"/>
  <c r="H1090" i="10" s="1"/>
  <c r="I1090" i="10" s="1"/>
  <c r="H936" i="10"/>
  <c r="I936" i="10" s="1"/>
  <c r="H1099" i="10"/>
  <c r="H1106" i="10" s="1"/>
  <c r="I1106" i="10" s="1"/>
  <c r="H952" i="10"/>
  <c r="I952" i="10" s="1"/>
  <c r="I1046" i="10"/>
  <c r="I930" i="10"/>
  <c r="I942" i="10"/>
  <c r="I946" i="10"/>
  <c r="H1086" i="10"/>
  <c r="H1093" i="10" s="1"/>
  <c r="I1093" i="10" s="1"/>
  <c r="H939" i="10"/>
  <c r="I939" i="10" s="1"/>
  <c r="H1082" i="10"/>
  <c r="H1089" i="10" s="1"/>
  <c r="I1089" i="10" s="1"/>
  <c r="H935" i="10"/>
  <c r="I935" i="10" s="1"/>
  <c r="H1098" i="10"/>
  <c r="H1105" i="10" s="1"/>
  <c r="I1105" i="10" s="1"/>
  <c r="H951" i="10"/>
  <c r="I951" i="10" s="1"/>
  <c r="I1063" i="10"/>
  <c r="I684" i="10"/>
  <c r="I688" i="10"/>
  <c r="I692" i="10"/>
  <c r="I875" i="10"/>
  <c r="I880" i="10"/>
  <c r="I1072" i="10"/>
  <c r="I916" i="10"/>
  <c r="I859" i="10"/>
  <c r="I863" i="10"/>
  <c r="I1058" i="10"/>
  <c r="I1062" i="10"/>
  <c r="I958" i="10"/>
  <c r="I943" i="10"/>
  <c r="I1086" i="10"/>
  <c r="I1098" i="10"/>
  <c r="I1110" i="10"/>
  <c r="I205" i="10"/>
  <c r="I212" i="10"/>
  <c r="I216" i="10"/>
  <c r="I221" i="10"/>
  <c r="I230" i="10"/>
  <c r="I235" i="10"/>
  <c r="I240" i="10"/>
  <c r="I244" i="10"/>
  <c r="I258" i="10"/>
  <c r="I268" i="10"/>
  <c r="I272" i="10"/>
  <c r="I277" i="10"/>
  <c r="I281" i="10"/>
  <c r="I295" i="10"/>
  <c r="I465" i="10"/>
  <c r="I469" i="10"/>
  <c r="I473" i="10"/>
  <c r="I491" i="10"/>
  <c r="I495" i="10"/>
  <c r="I499" i="10"/>
  <c r="I504" i="10"/>
  <c r="I508" i="10"/>
  <c r="I512" i="10"/>
  <c r="I530" i="10"/>
  <c r="I534" i="10"/>
  <c r="I538" i="10"/>
  <c r="I685" i="10"/>
  <c r="I689" i="10"/>
  <c r="I874" i="10"/>
  <c r="I879" i="10"/>
  <c r="I956" i="10"/>
  <c r="I1081" i="10"/>
  <c r="I1085" i="10"/>
  <c r="I1097" i="10"/>
  <c r="I1109" i="10"/>
  <c r="I1084" i="10"/>
  <c r="I1096" i="10"/>
  <c r="I1100" i="10"/>
  <c r="I1112" i="10"/>
  <c r="I625" i="10"/>
  <c r="I872" i="10"/>
  <c r="I876" i="10"/>
  <c r="I881" i="10"/>
  <c r="I929" i="10"/>
  <c r="I955" i="10"/>
  <c r="I1083" i="10"/>
  <c r="I1095" i="10"/>
  <c r="I1099" i="10"/>
  <c r="I1111" i="10"/>
  <c r="I1113" i="10"/>
  <c r="I1047" i="10"/>
  <c r="I1042" i="10" s="1"/>
  <c r="I1075" i="10"/>
  <c r="I1071" i="10"/>
  <c r="I1061" i="10"/>
  <c r="I1057" i="10"/>
  <c r="I941" i="10"/>
  <c r="I945" i="10"/>
  <c r="I959" i="10"/>
  <c r="I944" i="10"/>
  <c r="I931" i="10"/>
  <c r="I927" i="10"/>
  <c r="I902" i="10"/>
  <c r="I888" i="10"/>
  <c r="I865" i="10"/>
  <c r="F190" i="1" s="1"/>
  <c r="I861" i="10"/>
  <c r="I848" i="10"/>
  <c r="F187" i="1" s="1"/>
  <c r="I64" i="10"/>
  <c r="I402" i="10"/>
  <c r="I466" i="10"/>
  <c r="I470" i="10"/>
  <c r="I474" i="10"/>
  <c r="I492" i="10"/>
  <c r="I496" i="10"/>
  <c r="I500" i="10"/>
  <c r="I505" i="10"/>
  <c r="I509" i="10"/>
  <c r="I513" i="10"/>
  <c r="I531" i="10"/>
  <c r="I535" i="10"/>
  <c r="I539" i="10"/>
  <c r="I556" i="10"/>
  <c r="I560" i="10"/>
  <c r="I564" i="10"/>
  <c r="I94" i="10"/>
  <c r="I623" i="10"/>
  <c r="I627" i="10"/>
  <c r="I631" i="10"/>
  <c r="I658" i="10"/>
  <c r="I708" i="10"/>
  <c r="I791" i="10"/>
  <c r="I70" i="10"/>
  <c r="I74" i="10"/>
  <c r="I555" i="10"/>
  <c r="I559" i="10"/>
  <c r="I563" i="10"/>
  <c r="I790" i="10"/>
  <c r="I683" i="10"/>
  <c r="I687" i="10"/>
  <c r="I691" i="10"/>
  <c r="I609" i="10"/>
  <c r="I613" i="10"/>
  <c r="I617" i="10"/>
  <c r="I506" i="10"/>
  <c r="I544" i="10"/>
  <c r="I548" i="10"/>
  <c r="I568" i="10"/>
  <c r="I572" i="10"/>
  <c r="I576" i="10"/>
  <c r="I581" i="10"/>
  <c r="I585" i="10"/>
  <c r="I589" i="10"/>
  <c r="I594" i="10"/>
  <c r="I608" i="10"/>
  <c r="I612" i="10"/>
  <c r="I616" i="10"/>
  <c r="I695" i="10"/>
  <c r="I697" i="10"/>
  <c r="I699" i="10"/>
  <c r="I701" i="10"/>
  <c r="I703" i="10"/>
  <c r="I705" i="10"/>
  <c r="I743" i="10"/>
  <c r="I758" i="10"/>
  <c r="I762" i="10"/>
  <c r="I590" i="10"/>
  <c r="I759" i="10"/>
  <c r="I763" i="10"/>
  <c r="I558" i="10"/>
  <c r="I562" i="10"/>
  <c r="I566" i="10"/>
  <c r="I571" i="10"/>
  <c r="I575" i="10"/>
  <c r="I579" i="10"/>
  <c r="I584" i="10"/>
  <c r="I588" i="10"/>
  <c r="I592" i="10"/>
  <c r="I607" i="10"/>
  <c r="I611" i="10"/>
  <c r="I615" i="10"/>
  <c r="I707" i="10"/>
  <c r="I731" i="10"/>
  <c r="I757" i="10"/>
  <c r="I761" i="10"/>
  <c r="I765" i="10"/>
  <c r="I789" i="10"/>
  <c r="I569" i="10"/>
  <c r="I573" i="10"/>
  <c r="I577" i="10"/>
  <c r="I582" i="10"/>
  <c r="I586" i="10"/>
  <c r="I755" i="10"/>
  <c r="I543" i="10"/>
  <c r="I545" i="10"/>
  <c r="I547" i="10"/>
  <c r="I549" i="10"/>
  <c r="I551" i="10"/>
  <c r="I553" i="10"/>
  <c r="I557" i="10"/>
  <c r="I561" i="10"/>
  <c r="I565" i="10"/>
  <c r="I570" i="10"/>
  <c r="I574" i="10"/>
  <c r="I578" i="10"/>
  <c r="I583" i="10"/>
  <c r="I587" i="10"/>
  <c r="I591" i="10"/>
  <c r="I610" i="10"/>
  <c r="I614" i="10"/>
  <c r="I618" i="10"/>
  <c r="I696" i="10"/>
  <c r="I698" i="10"/>
  <c r="I700" i="10"/>
  <c r="I702" i="10"/>
  <c r="I719" i="10"/>
  <c r="I756" i="10"/>
  <c r="I760" i="10"/>
  <c r="I764" i="10"/>
  <c r="I788" i="10"/>
  <c r="I792" i="10"/>
  <c r="I817" i="10"/>
  <c r="F171" i="1" s="1"/>
  <c r="I832" i="10"/>
  <c r="F180" i="1" s="1"/>
  <c r="I800" i="10"/>
  <c r="F163" i="1" s="1"/>
  <c r="I781" i="10"/>
  <c r="F159" i="1" s="1"/>
  <c r="I795" i="10"/>
  <c r="I794" i="10"/>
  <c r="I796" i="10"/>
  <c r="I798" i="10"/>
  <c r="I709" i="10"/>
  <c r="I713" i="10"/>
  <c r="I717" i="10"/>
  <c r="I711" i="10"/>
  <c r="I715" i="10"/>
  <c r="I647" i="10"/>
  <c r="I651" i="10"/>
  <c r="I655" i="10"/>
  <c r="I710" i="10"/>
  <c r="I714" i="10"/>
  <c r="I661" i="10"/>
  <c r="I665" i="10"/>
  <c r="I672" i="10"/>
  <c r="I676" i="10"/>
  <c r="I680" i="10"/>
  <c r="I721" i="10"/>
  <c r="I725" i="10"/>
  <c r="I729" i="10"/>
  <c r="I734" i="10"/>
  <c r="I738" i="10"/>
  <c r="I747" i="10"/>
  <c r="I751" i="10"/>
  <c r="I648" i="10"/>
  <c r="I652" i="10"/>
  <c r="I656" i="10"/>
  <c r="I659" i="10"/>
  <c r="I663" i="10"/>
  <c r="I667" i="10"/>
  <c r="I712" i="10"/>
  <c r="I716" i="10"/>
  <c r="I720" i="10"/>
  <c r="I724" i="10"/>
  <c r="I728" i="10"/>
  <c r="I733" i="10"/>
  <c r="I737" i="10"/>
  <c r="I741" i="10"/>
  <c r="I746" i="10"/>
  <c r="I750" i="10"/>
  <c r="I723" i="10"/>
  <c r="I727" i="10"/>
  <c r="I732" i="10"/>
  <c r="I736" i="10"/>
  <c r="I740" i="10"/>
  <c r="I745" i="10"/>
  <c r="I749" i="10"/>
  <c r="I753" i="10"/>
  <c r="I722" i="10"/>
  <c r="I726" i="10"/>
  <c r="I735" i="10"/>
  <c r="I739" i="10"/>
  <c r="I744" i="10"/>
  <c r="I748" i="10"/>
  <c r="I752" i="10"/>
  <c r="I704" i="10"/>
  <c r="I682" i="10"/>
  <c r="I674" i="10"/>
  <c r="I678" i="10"/>
  <c r="I673" i="10"/>
  <c r="I677" i="10"/>
  <c r="I662" i="10"/>
  <c r="I666" i="10"/>
  <c r="I650" i="10"/>
  <c r="I654" i="10"/>
  <c r="I646" i="10"/>
  <c r="I629" i="10"/>
  <c r="I622" i="10"/>
  <c r="I626" i="10"/>
  <c r="I630" i="10"/>
  <c r="I633" i="10"/>
  <c r="F132" i="1" s="1"/>
  <c r="I517" i="10"/>
  <c r="I521" i="10"/>
  <c r="I525" i="10"/>
  <c r="I595" i="10"/>
  <c r="I603" i="10"/>
  <c r="I598" i="10"/>
  <c r="I602" i="10"/>
  <c r="I599" i="10"/>
  <c r="I597" i="10"/>
  <c r="I601" i="10"/>
  <c r="I605" i="10"/>
  <c r="I596" i="10"/>
  <c r="I600" i="10"/>
  <c r="I604" i="10"/>
  <c r="I546" i="10"/>
  <c r="I550" i="10"/>
  <c r="I552" i="10"/>
  <c r="I542" i="10"/>
  <c r="I502" i="10"/>
  <c r="I510" i="10"/>
  <c r="I526" i="10"/>
  <c r="I536" i="10"/>
  <c r="I532" i="10"/>
  <c r="I528" i="10"/>
  <c r="I518" i="10"/>
  <c r="I520" i="10"/>
  <c r="I519" i="10"/>
  <c r="I523" i="10"/>
  <c r="I522" i="10"/>
  <c r="I515" i="10"/>
  <c r="I497" i="10"/>
  <c r="I493" i="10"/>
  <c r="I489" i="10"/>
  <c r="I475" i="10"/>
  <c r="F117" i="1" s="1"/>
  <c r="I463" i="10"/>
  <c r="I471" i="10"/>
  <c r="I467" i="10"/>
  <c r="I77" i="10"/>
  <c r="I81" i="10"/>
  <c r="I214" i="10"/>
  <c r="I219" i="10"/>
  <c r="I228" i="10"/>
  <c r="I233" i="10"/>
  <c r="I237" i="10"/>
  <c r="I242" i="10"/>
  <c r="I247" i="10"/>
  <c r="I256" i="10"/>
  <c r="I261" i="10"/>
  <c r="I265" i="10"/>
  <c r="I274" i="10"/>
  <c r="I284" i="10"/>
  <c r="I293" i="10"/>
  <c r="I86" i="10"/>
  <c r="I88" i="10"/>
  <c r="I62" i="10"/>
  <c r="I66" i="10"/>
  <c r="I410" i="10"/>
  <c r="I417" i="10"/>
  <c r="I95" i="10"/>
  <c r="I100" i="10"/>
  <c r="I104" i="10"/>
  <c r="I69" i="10"/>
  <c r="I225" i="10"/>
  <c r="I229" i="10"/>
  <c r="I234" i="10"/>
  <c r="I239" i="10"/>
  <c r="I253" i="10"/>
  <c r="I257" i="10"/>
  <c r="I276" i="10"/>
  <c r="I280" i="10"/>
  <c r="I285" i="10"/>
  <c r="I289" i="10"/>
  <c r="I413" i="10"/>
  <c r="I73" i="10"/>
  <c r="I211" i="10"/>
  <c r="I85" i="10"/>
  <c r="I87" i="10"/>
  <c r="I404" i="10"/>
  <c r="I408" i="10"/>
  <c r="I439" i="10"/>
  <c r="F103" i="1" s="1"/>
  <c r="I445" i="10"/>
  <c r="F104" i="1" s="1"/>
  <c r="I403" i="10"/>
  <c r="I407" i="10"/>
  <c r="I411" i="10"/>
  <c r="I380" i="10"/>
  <c r="I432" i="10"/>
  <c r="F102" i="1" s="1"/>
  <c r="I425" i="10"/>
  <c r="F101" i="1" s="1"/>
  <c r="I416" i="10"/>
  <c r="I378" i="10"/>
  <c r="I390" i="10"/>
  <c r="F96" i="1" s="1"/>
  <c r="I405" i="10"/>
  <c r="I409" i="10"/>
  <c r="I421" i="10"/>
  <c r="I379" i="10"/>
  <c r="I415" i="10"/>
  <c r="I419" i="10"/>
  <c r="I414" i="10"/>
  <c r="I406" i="10"/>
  <c r="I418" i="10"/>
  <c r="I420" i="10"/>
  <c r="I422" i="10"/>
  <c r="I386" i="10"/>
  <c r="I385" i="10"/>
  <c r="I370" i="10"/>
  <c r="F91" i="1" s="1"/>
  <c r="I384" i="10"/>
  <c r="I387" i="10"/>
  <c r="I383" i="10"/>
  <c r="I381" i="10"/>
  <c r="I377" i="10"/>
  <c r="I63" i="10"/>
  <c r="I67" i="10"/>
  <c r="I84" i="10"/>
  <c r="I93" i="10"/>
  <c r="I97" i="10"/>
  <c r="I102" i="10"/>
  <c r="I347" i="10"/>
  <c r="I367" i="10"/>
  <c r="I350" i="10"/>
  <c r="I359" i="10"/>
  <c r="I355" i="10"/>
  <c r="I368" i="10"/>
  <c r="I354" i="10"/>
  <c r="I366" i="10"/>
  <c r="I353" i="10"/>
  <c r="I364" i="10"/>
  <c r="I363" i="10"/>
  <c r="I349" i="10"/>
  <c r="I362" i="10"/>
  <c r="I348" i="10"/>
  <c r="I360" i="10"/>
  <c r="I346" i="10"/>
  <c r="I345" i="10"/>
  <c r="I330" i="10"/>
  <c r="F87" i="1" s="1"/>
  <c r="I358" i="10"/>
  <c r="I344" i="10"/>
  <c r="I365" i="10"/>
  <c r="I361" i="10"/>
  <c r="I357" i="10"/>
  <c r="I352" i="10"/>
  <c r="I351" i="10"/>
  <c r="I319" i="10"/>
  <c r="F83" i="1" s="1"/>
  <c r="I304" i="10"/>
  <c r="F73" i="1" s="1"/>
  <c r="I297" i="10"/>
  <c r="F72" i="1" s="1"/>
  <c r="I241" i="10"/>
  <c r="I278" i="10"/>
  <c r="I288" i="10"/>
  <c r="I206" i="10"/>
  <c r="I262" i="10"/>
  <c r="I203" i="10"/>
  <c r="I292" i="10"/>
  <c r="I267" i="10"/>
  <c r="I248" i="10"/>
  <c r="I249" i="10"/>
  <c r="I232" i="10"/>
  <c r="I236" i="10"/>
  <c r="I227" i="10"/>
  <c r="I220" i="10"/>
  <c r="I223" i="10"/>
  <c r="I251" i="10"/>
  <c r="I271" i="10"/>
  <c r="I279" i="10"/>
  <c r="I207" i="10"/>
  <c r="I210" i="10"/>
  <c r="I215" i="10"/>
  <c r="I222" i="10"/>
  <c r="I226" i="10"/>
  <c r="I243" i="10"/>
  <c r="I250" i="10"/>
  <c r="I254" i="10"/>
  <c r="I263" i="10"/>
  <c r="I286" i="10"/>
  <c r="I294" i="10"/>
  <c r="I270" i="10"/>
  <c r="I283" i="10"/>
  <c r="I291" i="10"/>
  <c r="I114" i="10"/>
  <c r="F45" i="1" s="1"/>
  <c r="I107" i="10"/>
  <c r="F44" i="1" s="1"/>
  <c r="I122" i="10"/>
  <c r="F46" i="1" s="1"/>
  <c r="I180" i="10"/>
  <c r="F54" i="1" s="1"/>
  <c r="I195" i="10"/>
  <c r="F56" i="1" s="1"/>
  <c r="I187" i="10"/>
  <c r="F55" i="1" s="1"/>
  <c r="I171" i="10"/>
  <c r="F53" i="1" s="1"/>
  <c r="I129" i="10"/>
  <c r="F47" i="1" s="1"/>
  <c r="I164" i="10"/>
  <c r="F52" i="1" s="1"/>
  <c r="I157" i="10"/>
  <c r="F51" i="1" s="1"/>
  <c r="I150" i="10"/>
  <c r="F50" i="1" s="1"/>
  <c r="I143" i="10"/>
  <c r="F49" i="1" s="1"/>
  <c r="I136" i="10"/>
  <c r="F48" i="1" s="1"/>
  <c r="I80" i="10"/>
  <c r="I103" i="10"/>
  <c r="I96" i="10"/>
  <c r="I92" i="10"/>
  <c r="I89" i="10"/>
  <c r="I90" i="10"/>
  <c r="I76" i="10"/>
  <c r="I79" i="10"/>
  <c r="I71" i="10"/>
  <c r="I72" i="10"/>
  <c r="I65" i="10"/>
  <c r="I61" i="10"/>
  <c r="I52" i="10"/>
  <c r="F33" i="1" s="1"/>
  <c r="I37" i="10"/>
  <c r="F31" i="1" s="1"/>
  <c r="I45" i="10"/>
  <c r="F32" i="1" s="1"/>
  <c r="I8" i="10"/>
  <c r="F8" i="1" s="1"/>
  <c r="U29" i="2"/>
  <c r="W29" i="2" s="1"/>
  <c r="X29" i="2" s="1"/>
  <c r="Y29" i="2" s="1"/>
  <c r="I1082" i="10" l="1"/>
  <c r="I1080" i="10" s="1"/>
  <c r="I947" i="10"/>
  <c r="I933" i="10"/>
  <c r="I1101" i="10"/>
  <c r="I1087" i="10"/>
  <c r="I871" i="10"/>
  <c r="F191" i="1" s="1"/>
  <c r="I856" i="10"/>
  <c r="F188" i="1" s="1"/>
  <c r="I1094" i="10"/>
  <c r="I877" i="10"/>
  <c r="F192" i="1" s="1"/>
  <c r="I1108" i="10"/>
  <c r="F249" i="1" s="1"/>
  <c r="J249" i="1" s="1"/>
  <c r="I954" i="10"/>
  <c r="I1070" i="10"/>
  <c r="I940" i="10"/>
  <c r="I926" i="10"/>
  <c r="I1056" i="10"/>
  <c r="I606" i="10"/>
  <c r="F128" i="1" s="1"/>
  <c r="I554" i="10"/>
  <c r="F124" i="1" s="1"/>
  <c r="I580" i="10"/>
  <c r="F126" i="1" s="1"/>
  <c r="I681" i="10"/>
  <c r="F136" i="1" s="1"/>
  <c r="I754" i="10"/>
  <c r="F143" i="1" s="1"/>
  <c r="I567" i="10"/>
  <c r="F125" i="1" s="1"/>
  <c r="I694" i="10"/>
  <c r="F138" i="1" s="1"/>
  <c r="I787" i="10"/>
  <c r="F160" i="1" s="1"/>
  <c r="I793" i="10"/>
  <c r="F161" i="1" s="1"/>
  <c r="I706" i="10"/>
  <c r="F139" i="1" s="1"/>
  <c r="I742" i="10"/>
  <c r="F142" i="1" s="1"/>
  <c r="I645" i="10"/>
  <c r="F133" i="1" s="1"/>
  <c r="I730" i="10"/>
  <c r="F141" i="1" s="1"/>
  <c r="I621" i="10"/>
  <c r="F131" i="1" s="1"/>
  <c r="I718" i="10"/>
  <c r="F140" i="1" s="1"/>
  <c r="I657" i="10"/>
  <c r="F134" i="1" s="1"/>
  <c r="I669" i="10"/>
  <c r="F135" i="1" s="1"/>
  <c r="I541" i="10"/>
  <c r="F123" i="1" s="1"/>
  <c r="I593" i="10"/>
  <c r="F127" i="1" s="1"/>
  <c r="I501" i="10"/>
  <c r="F119" i="1" s="1"/>
  <c r="I527" i="10"/>
  <c r="F121" i="1" s="1"/>
  <c r="I514" i="10"/>
  <c r="F120" i="1" s="1"/>
  <c r="I488" i="10"/>
  <c r="F118" i="1" s="1"/>
  <c r="I462" i="10"/>
  <c r="F116" i="1" s="1"/>
  <c r="I252" i="10"/>
  <c r="F65" i="1" s="1"/>
  <c r="I238" i="10"/>
  <c r="F63" i="1" s="1"/>
  <c r="I401" i="10"/>
  <c r="F97" i="1" s="1"/>
  <c r="I98" i="10"/>
  <c r="F41" i="1" s="1"/>
  <c r="I231" i="10"/>
  <c r="F62" i="1" s="1"/>
  <c r="I412" i="10"/>
  <c r="F98" i="1" s="1"/>
  <c r="I376" i="10"/>
  <c r="F92" i="1" s="1"/>
  <c r="I382" i="10"/>
  <c r="F93" i="1" s="1"/>
  <c r="I343" i="10"/>
  <c r="F88" i="1" s="1"/>
  <c r="I356" i="10"/>
  <c r="F89" i="1" s="1"/>
  <c r="I259" i="10"/>
  <c r="F66" i="1" s="1"/>
  <c r="I202" i="10"/>
  <c r="F58" i="1" s="1"/>
  <c r="I224" i="10"/>
  <c r="F61" i="1" s="1"/>
  <c r="I275" i="10"/>
  <c r="F68" i="1" s="1"/>
  <c r="I68" i="10"/>
  <c r="F36" i="1" s="1"/>
  <c r="I266" i="10"/>
  <c r="F67" i="1" s="1"/>
  <c r="I290" i="10"/>
  <c r="F70" i="1" s="1"/>
  <c r="I245" i="10"/>
  <c r="F64" i="1" s="1"/>
  <c r="I217" i="10"/>
  <c r="F60" i="1" s="1"/>
  <c r="I282" i="10"/>
  <c r="F69" i="1" s="1"/>
  <c r="I209" i="10"/>
  <c r="F59" i="1" s="1"/>
  <c r="I83" i="10"/>
  <c r="F39" i="1" s="1"/>
  <c r="I75" i="10"/>
  <c r="F37" i="1" s="1"/>
  <c r="I91" i="10"/>
  <c r="F40" i="1" s="1"/>
  <c r="I60" i="10"/>
  <c r="F35" i="1" s="1"/>
  <c r="K249" i="1" l="1"/>
  <c r="L249" i="1" s="1"/>
  <c r="V168" i="2"/>
  <c r="V167" i="2"/>
  <c r="V166" i="2"/>
  <c r="V165" i="2"/>
  <c r="T168" i="2"/>
  <c r="S168" i="2"/>
  <c r="R168" i="2"/>
  <c r="Q168" i="2"/>
  <c r="O168" i="2"/>
  <c r="N168" i="2"/>
  <c r="M168" i="2"/>
  <c r="T167" i="2"/>
  <c r="S167" i="2"/>
  <c r="R167" i="2"/>
  <c r="Q167" i="2"/>
  <c r="O167" i="2"/>
  <c r="N167" i="2"/>
  <c r="M167" i="2"/>
  <c r="T166" i="2"/>
  <c r="S166" i="2"/>
  <c r="R166" i="2"/>
  <c r="Q166" i="2"/>
  <c r="O166" i="2"/>
  <c r="N166" i="2"/>
  <c r="M166" i="2"/>
  <c r="T165" i="2"/>
  <c r="S165" i="2"/>
  <c r="R165" i="2"/>
  <c r="Q165" i="2"/>
  <c r="O165" i="2"/>
  <c r="N165" i="2"/>
  <c r="M165" i="2"/>
  <c r="V179" i="2"/>
  <c r="V178" i="2"/>
  <c r="V177" i="2"/>
  <c r="V176" i="2"/>
  <c r="M176" i="2"/>
  <c r="N176" i="2"/>
  <c r="O176" i="2"/>
  <c r="Q176" i="2"/>
  <c r="R176" i="2"/>
  <c r="S176" i="2"/>
  <c r="T176" i="2"/>
  <c r="M177" i="2"/>
  <c r="N177" i="2"/>
  <c r="O177" i="2"/>
  <c r="Q177" i="2"/>
  <c r="R177" i="2"/>
  <c r="S177" i="2"/>
  <c r="T177" i="2"/>
  <c r="M178" i="2"/>
  <c r="N178" i="2"/>
  <c r="O178" i="2"/>
  <c r="Q178" i="2"/>
  <c r="R178" i="2"/>
  <c r="S178" i="2"/>
  <c r="T178" i="2"/>
  <c r="M179" i="2"/>
  <c r="N179" i="2"/>
  <c r="O179" i="2"/>
  <c r="Q179" i="2"/>
  <c r="R179" i="2"/>
  <c r="S179" i="2"/>
  <c r="T179" i="2"/>
  <c r="T251" i="2"/>
  <c r="S251" i="2"/>
  <c r="R251" i="2"/>
  <c r="Q251" i="2"/>
  <c r="P251" i="2"/>
  <c r="O251" i="2"/>
  <c r="N251" i="2"/>
  <c r="M251" i="2"/>
  <c r="V247" i="2"/>
  <c r="V245" i="2"/>
  <c r="V241" i="2"/>
  <c r="V240" i="2"/>
  <c r="V238" i="2"/>
  <c r="V236" i="2"/>
  <c r="V234" i="2"/>
  <c r="T250" i="2"/>
  <c r="S250" i="2"/>
  <c r="R250" i="2"/>
  <c r="Q250" i="2"/>
  <c r="P250" i="2"/>
  <c r="N250" i="2"/>
  <c r="M250" i="2"/>
  <c r="T249" i="2"/>
  <c r="S249" i="2"/>
  <c r="R249" i="2"/>
  <c r="Q249" i="2"/>
  <c r="P249" i="2"/>
  <c r="N249" i="2"/>
  <c r="M249" i="2"/>
  <c r="T247" i="2"/>
  <c r="S247" i="2"/>
  <c r="R247" i="2"/>
  <c r="Q247" i="2"/>
  <c r="P247" i="2"/>
  <c r="N247" i="2"/>
  <c r="M247" i="2"/>
  <c r="T245" i="2"/>
  <c r="S245" i="2"/>
  <c r="R245" i="2"/>
  <c r="Q245" i="2"/>
  <c r="P245" i="2"/>
  <c r="N245" i="2"/>
  <c r="M245" i="2"/>
  <c r="T243" i="2"/>
  <c r="S243" i="2"/>
  <c r="R243" i="2"/>
  <c r="Q243" i="2"/>
  <c r="P243" i="2"/>
  <c r="N243" i="2"/>
  <c r="M243" i="2"/>
  <c r="T241" i="2"/>
  <c r="S241" i="2"/>
  <c r="R241" i="2"/>
  <c r="Q241" i="2"/>
  <c r="P241" i="2"/>
  <c r="N241" i="2"/>
  <c r="M241" i="2"/>
  <c r="T240" i="2"/>
  <c r="S240" i="2"/>
  <c r="R240" i="2"/>
  <c r="Q240" i="2"/>
  <c r="P240" i="2"/>
  <c r="N240" i="2"/>
  <c r="M240" i="2"/>
  <c r="T238" i="2"/>
  <c r="S238" i="2"/>
  <c r="R238" i="2"/>
  <c r="Q238" i="2"/>
  <c r="P238" i="2"/>
  <c r="N238" i="2"/>
  <c r="M238" i="2"/>
  <c r="T236" i="2"/>
  <c r="S236" i="2"/>
  <c r="R236" i="2"/>
  <c r="Q236" i="2"/>
  <c r="P236" i="2"/>
  <c r="N236" i="2"/>
  <c r="M236" i="2"/>
  <c r="T234" i="2"/>
  <c r="S234" i="2"/>
  <c r="R234" i="2"/>
  <c r="Q234" i="2"/>
  <c r="P234" i="2"/>
  <c r="N234" i="2"/>
  <c r="M234" i="2"/>
  <c r="V212" i="2"/>
  <c r="V250" i="2" s="1"/>
  <c r="V211" i="2"/>
  <c r="V249" i="2" s="1"/>
  <c r="V209" i="2"/>
  <c r="V207" i="2"/>
  <c r="V205" i="2"/>
  <c r="V243" i="2" s="1"/>
  <c r="T212" i="2"/>
  <c r="S212" i="2"/>
  <c r="R212" i="2"/>
  <c r="Q212" i="2"/>
  <c r="P212" i="2"/>
  <c r="N212" i="2"/>
  <c r="M212" i="2"/>
  <c r="T211" i="2"/>
  <c r="S211" i="2"/>
  <c r="R211" i="2"/>
  <c r="Q211" i="2"/>
  <c r="P211" i="2"/>
  <c r="N211" i="2"/>
  <c r="M211" i="2"/>
  <c r="T209" i="2"/>
  <c r="S209" i="2"/>
  <c r="R209" i="2"/>
  <c r="Q209" i="2"/>
  <c r="P209" i="2"/>
  <c r="N209" i="2"/>
  <c r="M209" i="2"/>
  <c r="T207" i="2"/>
  <c r="S207" i="2"/>
  <c r="R207" i="2"/>
  <c r="Q207" i="2"/>
  <c r="P207" i="2"/>
  <c r="N207" i="2"/>
  <c r="M207" i="2"/>
  <c r="T205" i="2"/>
  <c r="S205" i="2"/>
  <c r="R205" i="2"/>
  <c r="Q205" i="2"/>
  <c r="P205" i="2"/>
  <c r="N205" i="2"/>
  <c r="M205" i="2"/>
  <c r="T203" i="2"/>
  <c r="S203" i="2"/>
  <c r="R203" i="2"/>
  <c r="Q203" i="2"/>
  <c r="P203" i="2"/>
  <c r="N203" i="2"/>
  <c r="M203" i="2"/>
  <c r="T202" i="2"/>
  <c r="S202" i="2"/>
  <c r="R202" i="2"/>
  <c r="Q202" i="2"/>
  <c r="P202" i="2"/>
  <c r="N202" i="2"/>
  <c r="M202" i="2"/>
  <c r="T200" i="2"/>
  <c r="S200" i="2"/>
  <c r="R200" i="2"/>
  <c r="Q200" i="2"/>
  <c r="P200" i="2"/>
  <c r="N200" i="2"/>
  <c r="M200" i="2"/>
  <c r="T198" i="2"/>
  <c r="S198" i="2"/>
  <c r="R198" i="2"/>
  <c r="Q198" i="2"/>
  <c r="P198" i="2"/>
  <c r="N198" i="2"/>
  <c r="M198" i="2"/>
  <c r="T196" i="2"/>
  <c r="S196" i="2"/>
  <c r="R196" i="2"/>
  <c r="Q196" i="2"/>
  <c r="P196" i="2"/>
  <c r="N196" i="2"/>
  <c r="M196" i="2"/>
  <c r="V192" i="2"/>
  <c r="V191" i="2"/>
  <c r="V188" i="2"/>
  <c r="V184" i="2"/>
  <c r="T188" i="2"/>
  <c r="S188" i="2"/>
  <c r="R188" i="2"/>
  <c r="Q188" i="2"/>
  <c r="O188" i="2"/>
  <c r="N188" i="2"/>
  <c r="T187" i="2"/>
  <c r="S187" i="2"/>
  <c r="R187" i="2"/>
  <c r="Q187" i="2"/>
  <c r="O187" i="2"/>
  <c r="N187" i="2"/>
  <c r="T185" i="2"/>
  <c r="S185" i="2"/>
  <c r="R185" i="2"/>
  <c r="Q185" i="2"/>
  <c r="P185" i="2"/>
  <c r="O185" i="2"/>
  <c r="N185" i="2"/>
  <c r="M185" i="2"/>
  <c r="T184" i="2"/>
  <c r="S184" i="2"/>
  <c r="R184" i="2"/>
  <c r="Q184" i="2"/>
  <c r="O184" i="2"/>
  <c r="N184" i="2"/>
  <c r="T183" i="2"/>
  <c r="S183" i="2"/>
  <c r="R183" i="2"/>
  <c r="Q183" i="2"/>
  <c r="O183" i="2"/>
  <c r="N183" i="2"/>
  <c r="N190" i="2"/>
  <c r="O190" i="2"/>
  <c r="P190" i="2"/>
  <c r="R190" i="2"/>
  <c r="S190" i="2"/>
  <c r="T190" i="2"/>
  <c r="N191" i="2"/>
  <c r="O191" i="2"/>
  <c r="P191" i="2"/>
  <c r="R191" i="2"/>
  <c r="S191" i="2"/>
  <c r="T191" i="2"/>
  <c r="N192" i="2"/>
  <c r="O192" i="2"/>
  <c r="P192" i="2"/>
  <c r="R192" i="2"/>
  <c r="S192" i="2"/>
  <c r="T192" i="2"/>
  <c r="T180" i="2"/>
  <c r="S180" i="2"/>
  <c r="R180" i="2"/>
  <c r="Q180" i="2"/>
  <c r="P180" i="2"/>
  <c r="O180" i="2"/>
  <c r="N180" i="2"/>
  <c r="T175" i="2"/>
  <c r="S175" i="2"/>
  <c r="R175" i="2"/>
  <c r="Q175" i="2"/>
  <c r="O175" i="2"/>
  <c r="N175" i="2"/>
  <c r="M175" i="2"/>
  <c r="T169" i="2"/>
  <c r="S169" i="2"/>
  <c r="R169" i="2"/>
  <c r="Q169" i="2"/>
  <c r="P169" i="2"/>
  <c r="O169" i="2"/>
  <c r="N169" i="2"/>
  <c r="M169" i="2"/>
  <c r="T164" i="2"/>
  <c r="S164" i="2"/>
  <c r="R164" i="2"/>
  <c r="Q164" i="2"/>
  <c r="O164" i="2"/>
  <c r="N164" i="2"/>
  <c r="M164" i="2"/>
  <c r="T163" i="2"/>
  <c r="S163" i="2"/>
  <c r="R163" i="2"/>
  <c r="Q163" i="2"/>
  <c r="P163" i="2"/>
  <c r="O163" i="2"/>
  <c r="N163" i="2"/>
  <c r="V161" i="2"/>
  <c r="T161" i="2"/>
  <c r="S161" i="2"/>
  <c r="R161" i="2"/>
  <c r="P161" i="2"/>
  <c r="O161" i="2"/>
  <c r="N161" i="2"/>
  <c r="V160" i="2"/>
  <c r="T160" i="2"/>
  <c r="S160" i="2"/>
  <c r="R160" i="2"/>
  <c r="P160" i="2"/>
  <c r="O160" i="2"/>
  <c r="N160" i="2"/>
  <c r="T159" i="2"/>
  <c r="S159" i="2"/>
  <c r="R159" i="2"/>
  <c r="P159" i="2"/>
  <c r="O159" i="2"/>
  <c r="N159" i="2"/>
  <c r="V157" i="2"/>
  <c r="V156" i="2"/>
  <c r="V155" i="2"/>
  <c r="V154" i="2"/>
  <c r="V152" i="2"/>
  <c r="V150" i="2"/>
  <c r="V149" i="2"/>
  <c r="V148" i="2"/>
  <c r="V147" i="2"/>
  <c r="V145" i="2"/>
  <c r="T143" i="2"/>
  <c r="S143" i="2"/>
  <c r="R143" i="2"/>
  <c r="Q143" i="2"/>
  <c r="P143" i="2"/>
  <c r="O143" i="2"/>
  <c r="N143" i="2"/>
  <c r="T142" i="2"/>
  <c r="S142" i="2"/>
  <c r="R142" i="2"/>
  <c r="Q142" i="2"/>
  <c r="P142" i="2"/>
  <c r="O142" i="2"/>
  <c r="N142" i="2"/>
  <c r="T141" i="2"/>
  <c r="S141" i="2"/>
  <c r="R141" i="2"/>
  <c r="Q141" i="2"/>
  <c r="P141" i="2"/>
  <c r="O141" i="2"/>
  <c r="N141" i="2"/>
  <c r="T140" i="2"/>
  <c r="S140" i="2"/>
  <c r="R140" i="2"/>
  <c r="Q140" i="2"/>
  <c r="P140" i="2"/>
  <c r="O140" i="2"/>
  <c r="N140" i="2"/>
  <c r="V139" i="2"/>
  <c r="T139" i="2"/>
  <c r="S139" i="2"/>
  <c r="R139" i="2"/>
  <c r="Q139" i="2"/>
  <c r="P139" i="2"/>
  <c r="O139" i="2"/>
  <c r="N139" i="2"/>
  <c r="T138" i="2"/>
  <c r="S138" i="2"/>
  <c r="R138" i="2"/>
  <c r="Q138" i="2"/>
  <c r="P138" i="2"/>
  <c r="O138" i="2"/>
  <c r="N138" i="2"/>
  <c r="V136" i="2"/>
  <c r="V143" i="2" s="1"/>
  <c r="T136" i="2"/>
  <c r="S136" i="2"/>
  <c r="R136" i="2"/>
  <c r="Q136" i="2"/>
  <c r="P136" i="2"/>
  <c r="O136" i="2"/>
  <c r="N136" i="2"/>
  <c r="V135" i="2"/>
  <c r="V142" i="2" s="1"/>
  <c r="T135" i="2"/>
  <c r="S135" i="2"/>
  <c r="R135" i="2"/>
  <c r="Q135" i="2"/>
  <c r="P135" i="2"/>
  <c r="O135" i="2"/>
  <c r="N135" i="2"/>
  <c r="V134" i="2"/>
  <c r="V141" i="2" s="1"/>
  <c r="T134" i="2"/>
  <c r="S134" i="2"/>
  <c r="R134" i="2"/>
  <c r="Q134" i="2"/>
  <c r="P134" i="2"/>
  <c r="O134" i="2"/>
  <c r="N134" i="2"/>
  <c r="V133" i="2"/>
  <c r="V140" i="2" s="1"/>
  <c r="T133" i="2"/>
  <c r="S133" i="2"/>
  <c r="R133" i="2"/>
  <c r="Q133" i="2"/>
  <c r="P133" i="2"/>
  <c r="O133" i="2"/>
  <c r="N133" i="2"/>
  <c r="T132" i="2"/>
  <c r="S132" i="2"/>
  <c r="R132" i="2"/>
  <c r="Q132" i="2"/>
  <c r="P132" i="2"/>
  <c r="O132" i="2"/>
  <c r="N132" i="2"/>
  <c r="V131" i="2"/>
  <c r="V138" i="2" s="1"/>
  <c r="T131" i="2"/>
  <c r="S131" i="2"/>
  <c r="R131" i="2"/>
  <c r="Q131" i="2"/>
  <c r="P131" i="2"/>
  <c r="O131" i="2"/>
  <c r="N131" i="2"/>
  <c r="V124" i="2"/>
  <c r="V126" i="2"/>
  <c r="V121" i="2"/>
  <c r="V128" i="2" s="1"/>
  <c r="T121" i="2"/>
  <c r="S121" i="2"/>
  <c r="R121" i="2"/>
  <c r="Q121" i="2"/>
  <c r="P121" i="2"/>
  <c r="O121" i="2"/>
  <c r="N121" i="2"/>
  <c r="V120" i="2"/>
  <c r="V127" i="2" s="1"/>
  <c r="T120" i="2"/>
  <c r="S120" i="2"/>
  <c r="R120" i="2"/>
  <c r="Q120" i="2"/>
  <c r="P120" i="2"/>
  <c r="O120" i="2"/>
  <c r="N120" i="2"/>
  <c r="V119" i="2"/>
  <c r="T119" i="2"/>
  <c r="S119" i="2"/>
  <c r="R119" i="2"/>
  <c r="Q119" i="2"/>
  <c r="P119" i="2"/>
  <c r="O119" i="2"/>
  <c r="N119" i="2"/>
  <c r="V118" i="2"/>
  <c r="V125" i="2" s="1"/>
  <c r="T118" i="2"/>
  <c r="S118" i="2"/>
  <c r="R118" i="2"/>
  <c r="Q118" i="2"/>
  <c r="P118" i="2"/>
  <c r="O118" i="2"/>
  <c r="N118" i="2"/>
  <c r="T117" i="2"/>
  <c r="S117" i="2"/>
  <c r="R117" i="2"/>
  <c r="Q117" i="2"/>
  <c r="P117" i="2"/>
  <c r="O117" i="2"/>
  <c r="N117" i="2"/>
  <c r="V116" i="2"/>
  <c r="V123" i="2" s="1"/>
  <c r="T116" i="2"/>
  <c r="S116" i="2"/>
  <c r="R116" i="2"/>
  <c r="Q116" i="2"/>
  <c r="P116" i="2"/>
  <c r="O116" i="2"/>
  <c r="N116" i="2"/>
  <c r="V113" i="2"/>
  <c r="V112" i="2"/>
  <c r="V111" i="2"/>
  <c r="V110" i="2"/>
  <c r="V108" i="2"/>
  <c r="T157" i="2"/>
  <c r="S157" i="2"/>
  <c r="R157" i="2"/>
  <c r="Q157" i="2"/>
  <c r="P157" i="2"/>
  <c r="O157" i="2"/>
  <c r="N157" i="2"/>
  <c r="T156" i="2"/>
  <c r="S156" i="2"/>
  <c r="R156" i="2"/>
  <c r="Q156" i="2"/>
  <c r="P156" i="2"/>
  <c r="O156" i="2"/>
  <c r="N156" i="2"/>
  <c r="T155" i="2"/>
  <c r="S155" i="2"/>
  <c r="R155" i="2"/>
  <c r="Q155" i="2"/>
  <c r="P155" i="2"/>
  <c r="O155" i="2"/>
  <c r="N155" i="2"/>
  <c r="T154" i="2"/>
  <c r="S154" i="2"/>
  <c r="R154" i="2"/>
  <c r="Q154" i="2"/>
  <c r="P154" i="2"/>
  <c r="O154" i="2"/>
  <c r="N154" i="2"/>
  <c r="T153" i="2"/>
  <c r="S153" i="2"/>
  <c r="R153" i="2"/>
  <c r="Q153" i="2"/>
  <c r="P153" i="2"/>
  <c r="O153" i="2"/>
  <c r="N153" i="2"/>
  <c r="T152" i="2"/>
  <c r="S152" i="2"/>
  <c r="R152" i="2"/>
  <c r="Q152" i="2"/>
  <c r="P152" i="2"/>
  <c r="O152" i="2"/>
  <c r="N152" i="2"/>
  <c r="T150" i="2"/>
  <c r="S150" i="2"/>
  <c r="R150" i="2"/>
  <c r="Q150" i="2"/>
  <c r="O150" i="2"/>
  <c r="N150" i="2"/>
  <c r="M150" i="2"/>
  <c r="T149" i="2"/>
  <c r="S149" i="2"/>
  <c r="R149" i="2"/>
  <c r="Q149" i="2"/>
  <c r="O149" i="2"/>
  <c r="N149" i="2"/>
  <c r="M149" i="2"/>
  <c r="T148" i="2"/>
  <c r="S148" i="2"/>
  <c r="R148" i="2"/>
  <c r="Q148" i="2"/>
  <c r="O148" i="2"/>
  <c r="N148" i="2"/>
  <c r="M148" i="2"/>
  <c r="T147" i="2"/>
  <c r="S147" i="2"/>
  <c r="R147" i="2"/>
  <c r="Q147" i="2"/>
  <c r="O147" i="2"/>
  <c r="N147" i="2"/>
  <c r="M147" i="2"/>
  <c r="T146" i="2"/>
  <c r="S146" i="2"/>
  <c r="R146" i="2"/>
  <c r="Q146" i="2"/>
  <c r="O146" i="2"/>
  <c r="N146" i="2"/>
  <c r="M146" i="2"/>
  <c r="T145" i="2"/>
  <c r="S145" i="2"/>
  <c r="R145" i="2"/>
  <c r="Q145" i="2"/>
  <c r="O145" i="2"/>
  <c r="N145" i="2"/>
  <c r="M145" i="2"/>
  <c r="T128" i="2"/>
  <c r="S128" i="2"/>
  <c r="R128" i="2"/>
  <c r="Q128" i="2"/>
  <c r="P128" i="2"/>
  <c r="O128" i="2"/>
  <c r="N128" i="2"/>
  <c r="T127" i="2"/>
  <c r="S127" i="2"/>
  <c r="R127" i="2"/>
  <c r="Q127" i="2"/>
  <c r="P127" i="2"/>
  <c r="O127" i="2"/>
  <c r="N127" i="2"/>
  <c r="T126" i="2"/>
  <c r="S126" i="2"/>
  <c r="R126" i="2"/>
  <c r="Q126" i="2"/>
  <c r="P126" i="2"/>
  <c r="O126" i="2"/>
  <c r="N126" i="2"/>
  <c r="T125" i="2"/>
  <c r="S125" i="2"/>
  <c r="R125" i="2"/>
  <c r="Q125" i="2"/>
  <c r="P125" i="2"/>
  <c r="O125" i="2"/>
  <c r="N125" i="2"/>
  <c r="T124" i="2"/>
  <c r="S124" i="2"/>
  <c r="R124" i="2"/>
  <c r="Q124" i="2"/>
  <c r="P124" i="2"/>
  <c r="O124" i="2"/>
  <c r="N124" i="2"/>
  <c r="T123" i="2"/>
  <c r="S123" i="2"/>
  <c r="R123" i="2"/>
  <c r="Q123" i="2"/>
  <c r="P123" i="2"/>
  <c r="O123" i="2"/>
  <c r="N123" i="2"/>
  <c r="T113" i="2"/>
  <c r="S113" i="2"/>
  <c r="R113" i="2"/>
  <c r="Q113" i="2"/>
  <c r="P113" i="2"/>
  <c r="O113" i="2"/>
  <c r="N113" i="2"/>
  <c r="T112" i="2"/>
  <c r="S112" i="2"/>
  <c r="R112" i="2"/>
  <c r="Q112" i="2"/>
  <c r="P112" i="2"/>
  <c r="O112" i="2"/>
  <c r="N112" i="2"/>
  <c r="T111" i="2"/>
  <c r="S111" i="2"/>
  <c r="R111" i="2"/>
  <c r="Q111" i="2"/>
  <c r="P111" i="2"/>
  <c r="O111" i="2"/>
  <c r="N111" i="2"/>
  <c r="T110" i="2"/>
  <c r="S110" i="2"/>
  <c r="R110" i="2"/>
  <c r="Q110" i="2"/>
  <c r="P110" i="2"/>
  <c r="O110" i="2"/>
  <c r="N110" i="2"/>
  <c r="T109" i="2"/>
  <c r="S109" i="2"/>
  <c r="R109" i="2"/>
  <c r="Q109" i="2"/>
  <c r="P109" i="2"/>
  <c r="O109" i="2"/>
  <c r="N109" i="2"/>
  <c r="T108" i="2"/>
  <c r="S108" i="2"/>
  <c r="R108" i="2"/>
  <c r="Q108" i="2"/>
  <c r="P108" i="2"/>
  <c r="O108" i="2"/>
  <c r="N108" i="2"/>
  <c r="T105" i="2"/>
  <c r="S105" i="2"/>
  <c r="R105" i="2"/>
  <c r="Q105" i="2"/>
  <c r="P105" i="2"/>
  <c r="O105" i="2"/>
  <c r="N105" i="2"/>
  <c r="M105" i="2"/>
  <c r="T104" i="2"/>
  <c r="S104" i="2"/>
  <c r="R104" i="2"/>
  <c r="Q104" i="2"/>
  <c r="O104" i="2"/>
  <c r="N104" i="2"/>
  <c r="M104" i="2"/>
  <c r="T103" i="2"/>
  <c r="S103" i="2"/>
  <c r="R103" i="2"/>
  <c r="Q103" i="2"/>
  <c r="O103" i="2"/>
  <c r="N103" i="2"/>
  <c r="M103" i="2"/>
  <c r="T102" i="2"/>
  <c r="S102" i="2"/>
  <c r="Q102" i="2"/>
  <c r="P102" i="2"/>
  <c r="O102" i="2"/>
  <c r="N102" i="2"/>
  <c r="M102" i="2"/>
  <c r="T101" i="2"/>
  <c r="S101" i="2"/>
  <c r="R101" i="2"/>
  <c r="P101" i="2"/>
  <c r="O101" i="2"/>
  <c r="N101" i="2"/>
  <c r="T99" i="2"/>
  <c r="S99" i="2"/>
  <c r="R99" i="2"/>
  <c r="Q99" i="2"/>
  <c r="P99" i="2"/>
  <c r="O99" i="2"/>
  <c r="N99" i="2"/>
  <c r="M99" i="2"/>
  <c r="V98" i="2"/>
  <c r="V97" i="2"/>
  <c r="T98" i="2"/>
  <c r="S98" i="2"/>
  <c r="R98" i="2"/>
  <c r="Q98" i="2"/>
  <c r="P98" i="2"/>
  <c r="O98" i="2"/>
  <c r="N98" i="2"/>
  <c r="T97" i="2"/>
  <c r="S97" i="2"/>
  <c r="R97" i="2"/>
  <c r="Q97" i="2"/>
  <c r="P97" i="2"/>
  <c r="O97" i="2"/>
  <c r="N97" i="2"/>
  <c r="T96" i="2"/>
  <c r="S96" i="2"/>
  <c r="R96" i="2"/>
  <c r="Q96" i="2"/>
  <c r="P96" i="2"/>
  <c r="O96" i="2"/>
  <c r="N96" i="2"/>
  <c r="V93" i="2"/>
  <c r="V92" i="2"/>
  <c r="V89" i="2"/>
  <c r="V88" i="2"/>
  <c r="T93" i="2"/>
  <c r="S93" i="2"/>
  <c r="R93" i="2"/>
  <c r="P93" i="2"/>
  <c r="O93" i="2"/>
  <c r="N93" i="2"/>
  <c r="T92" i="2"/>
  <c r="S92" i="2"/>
  <c r="R92" i="2"/>
  <c r="P92" i="2"/>
  <c r="O92" i="2"/>
  <c r="N92" i="2"/>
  <c r="T91" i="2"/>
  <c r="S91" i="2"/>
  <c r="R91" i="2"/>
  <c r="P91" i="2"/>
  <c r="O91" i="2"/>
  <c r="N91" i="2"/>
  <c r="T89" i="2"/>
  <c r="S89" i="2"/>
  <c r="R89" i="2"/>
  <c r="P89" i="2"/>
  <c r="O89" i="2"/>
  <c r="T88" i="2"/>
  <c r="S88" i="2"/>
  <c r="R88" i="2"/>
  <c r="P88" i="2"/>
  <c r="O88" i="2"/>
  <c r="T87" i="2"/>
  <c r="S87" i="2"/>
  <c r="R87" i="2"/>
  <c r="P87" i="2"/>
  <c r="O87" i="2"/>
  <c r="T84" i="2"/>
  <c r="S84" i="2"/>
  <c r="R84" i="2"/>
  <c r="Q84" i="2"/>
  <c r="P84" i="2"/>
  <c r="O84" i="2"/>
  <c r="N84" i="2"/>
  <c r="M84" i="2"/>
  <c r="T83" i="2"/>
  <c r="S83" i="2"/>
  <c r="Q83" i="2"/>
  <c r="P83" i="2"/>
  <c r="O83" i="2"/>
  <c r="N83" i="2"/>
  <c r="M83" i="2"/>
  <c r="T82" i="2"/>
  <c r="S82" i="2"/>
  <c r="R82" i="2"/>
  <c r="Q82" i="2"/>
  <c r="O82" i="2"/>
  <c r="N82" i="2"/>
  <c r="M82" i="2"/>
  <c r="T81" i="2"/>
  <c r="S81" i="2"/>
  <c r="R81" i="2"/>
  <c r="Q81" i="2"/>
  <c r="O81" i="2"/>
  <c r="N81" i="2"/>
  <c r="M81" i="2"/>
  <c r="T80" i="2"/>
  <c r="S80" i="2"/>
  <c r="R80" i="2"/>
  <c r="Q80" i="2"/>
  <c r="O80" i="2"/>
  <c r="N80" i="2"/>
  <c r="M80" i="2"/>
  <c r="T79" i="2"/>
  <c r="S79" i="2"/>
  <c r="R79" i="2"/>
  <c r="Q79" i="2"/>
  <c r="O79" i="2"/>
  <c r="N79" i="2"/>
  <c r="M79" i="2"/>
  <c r="T78" i="2"/>
  <c r="S78" i="2"/>
  <c r="R78" i="2"/>
  <c r="Q78" i="2"/>
  <c r="O78" i="2"/>
  <c r="N78" i="2"/>
  <c r="M78" i="2"/>
  <c r="T77" i="2"/>
  <c r="S77" i="2"/>
  <c r="R77" i="2"/>
  <c r="Q77" i="2"/>
  <c r="O77" i="2"/>
  <c r="N77" i="2"/>
  <c r="M77" i="2"/>
  <c r="T73" i="2"/>
  <c r="S73" i="2"/>
  <c r="R73" i="2"/>
  <c r="Q73" i="2"/>
  <c r="O73" i="2"/>
  <c r="N73" i="2"/>
  <c r="M73" i="2"/>
  <c r="T72" i="2"/>
  <c r="S72" i="2"/>
  <c r="Q72" i="2"/>
  <c r="P72" i="2"/>
  <c r="O72" i="2"/>
  <c r="N72" i="2"/>
  <c r="M72" i="2"/>
  <c r="N45" i="2"/>
  <c r="O45" i="2"/>
  <c r="P45" i="2"/>
  <c r="Q45" i="2"/>
  <c r="R45" i="2"/>
  <c r="S45" i="2"/>
  <c r="T45" i="2"/>
  <c r="N46" i="2"/>
  <c r="O46" i="2"/>
  <c r="P46" i="2"/>
  <c r="Q46" i="2"/>
  <c r="R46" i="2"/>
  <c r="T46" i="2"/>
  <c r="N47" i="2"/>
  <c r="O47" i="2"/>
  <c r="P47" i="2"/>
  <c r="Q47" i="2"/>
  <c r="R47" i="2"/>
  <c r="T47" i="2"/>
  <c r="N48" i="2"/>
  <c r="O48" i="2"/>
  <c r="P48" i="2"/>
  <c r="Q48" i="2"/>
  <c r="R48" i="2"/>
  <c r="T48" i="2"/>
  <c r="N49" i="2"/>
  <c r="O49" i="2"/>
  <c r="P49" i="2"/>
  <c r="Q49" i="2"/>
  <c r="R49" i="2"/>
  <c r="T49" i="2"/>
  <c r="N50" i="2"/>
  <c r="O50" i="2"/>
  <c r="P50" i="2"/>
  <c r="Q50" i="2"/>
  <c r="R50" i="2"/>
  <c r="T50" i="2"/>
  <c r="N51" i="2"/>
  <c r="O51" i="2"/>
  <c r="P51" i="2"/>
  <c r="Q51" i="2"/>
  <c r="R51" i="2"/>
  <c r="T51" i="2"/>
  <c r="N52" i="2"/>
  <c r="O52" i="2"/>
  <c r="P52" i="2"/>
  <c r="Q52" i="2"/>
  <c r="R52" i="2"/>
  <c r="T52" i="2"/>
  <c r="N53" i="2"/>
  <c r="O53" i="2"/>
  <c r="P53" i="2"/>
  <c r="Q53" i="2"/>
  <c r="R53" i="2"/>
  <c r="T53" i="2"/>
  <c r="N54" i="2"/>
  <c r="O54" i="2"/>
  <c r="P54" i="2"/>
  <c r="Q54" i="2"/>
  <c r="R54" i="2"/>
  <c r="T54" i="2"/>
  <c r="N55" i="2"/>
  <c r="O55" i="2"/>
  <c r="P55" i="2"/>
  <c r="Q55" i="2"/>
  <c r="R55" i="2"/>
  <c r="T55" i="2"/>
  <c r="N56" i="2"/>
  <c r="O56" i="2"/>
  <c r="P56" i="2"/>
  <c r="Q56" i="2"/>
  <c r="R56" i="2"/>
  <c r="T56" i="2"/>
  <c r="S44" i="2"/>
  <c r="R44" i="2"/>
  <c r="Q44" i="2"/>
  <c r="P44" i="2"/>
  <c r="O44" i="2"/>
  <c r="N44" i="2"/>
  <c r="M44" i="2"/>
  <c r="E29" i="1"/>
  <c r="J29" i="1" s="1"/>
  <c r="T41" i="2"/>
  <c r="S41" i="2"/>
  <c r="R41" i="2"/>
  <c r="Q41" i="2"/>
  <c r="P41" i="2"/>
  <c r="O41" i="2"/>
  <c r="N41" i="2"/>
  <c r="T40" i="2"/>
  <c r="S40" i="2"/>
  <c r="Q40" i="2"/>
  <c r="P40" i="2"/>
  <c r="O40" i="2"/>
  <c r="N40" i="2"/>
  <c r="M40" i="2"/>
  <c r="T39" i="2"/>
  <c r="S39" i="2"/>
  <c r="Q39" i="2"/>
  <c r="P39" i="2"/>
  <c r="N39" i="2"/>
  <c r="M39" i="2"/>
  <c r="M12" i="2"/>
  <c r="N12" i="2"/>
  <c r="O12" i="2"/>
  <c r="Q12" i="2"/>
  <c r="R12" i="2"/>
  <c r="S12" i="2"/>
  <c r="T12" i="2"/>
  <c r="M13" i="2"/>
  <c r="N13" i="2"/>
  <c r="O13" i="2"/>
  <c r="Q13" i="2"/>
  <c r="R13" i="2"/>
  <c r="S13" i="2"/>
  <c r="T13" i="2"/>
  <c r="M14" i="2"/>
  <c r="N14" i="2"/>
  <c r="O14" i="2"/>
  <c r="Q14" i="2"/>
  <c r="R14" i="2"/>
  <c r="S14" i="2"/>
  <c r="T14" i="2"/>
  <c r="M15" i="2"/>
  <c r="N15" i="2"/>
  <c r="O15" i="2"/>
  <c r="Q15" i="2"/>
  <c r="R15" i="2"/>
  <c r="S15" i="2"/>
  <c r="T15" i="2"/>
  <c r="M16" i="2"/>
  <c r="N16" i="2"/>
  <c r="O16" i="2"/>
  <c r="Q16" i="2"/>
  <c r="R16" i="2"/>
  <c r="S16" i="2"/>
  <c r="T16" i="2"/>
  <c r="M17" i="2"/>
  <c r="N17" i="2"/>
  <c r="O17" i="2"/>
  <c r="Q17" i="2"/>
  <c r="R17" i="2"/>
  <c r="S17" i="2"/>
  <c r="T17" i="2"/>
  <c r="M21" i="2"/>
  <c r="N21" i="2"/>
  <c r="O21" i="2"/>
  <c r="Q21" i="2"/>
  <c r="R21" i="2"/>
  <c r="S21" i="2"/>
  <c r="T21" i="2"/>
  <c r="M22" i="2"/>
  <c r="N22" i="2"/>
  <c r="O22" i="2"/>
  <c r="Q22" i="2"/>
  <c r="R22" i="2"/>
  <c r="S22" i="2"/>
  <c r="T22" i="2"/>
  <c r="M23" i="2"/>
  <c r="N23" i="2"/>
  <c r="O23" i="2"/>
  <c r="Q23" i="2"/>
  <c r="R23" i="2"/>
  <c r="S23" i="2"/>
  <c r="T23" i="2"/>
  <c r="M24" i="2"/>
  <c r="N24" i="2"/>
  <c r="O24" i="2"/>
  <c r="Q24" i="2"/>
  <c r="R24" i="2"/>
  <c r="S24" i="2"/>
  <c r="T24" i="2"/>
  <c r="M25" i="2"/>
  <c r="N25" i="2"/>
  <c r="O25" i="2"/>
  <c r="Q25" i="2"/>
  <c r="R25" i="2"/>
  <c r="S25" i="2"/>
  <c r="T25" i="2"/>
  <c r="M26" i="2"/>
  <c r="N26" i="2"/>
  <c r="O26" i="2"/>
  <c r="Q26" i="2"/>
  <c r="R26" i="2"/>
  <c r="S26" i="2"/>
  <c r="T26" i="2"/>
  <c r="M27" i="2"/>
  <c r="N27" i="2"/>
  <c r="O27" i="2"/>
  <c r="P27" i="2"/>
  <c r="Q27" i="2"/>
  <c r="R27" i="2"/>
  <c r="S27" i="2"/>
  <c r="T27" i="2"/>
  <c r="N8" i="2"/>
  <c r="O8" i="2"/>
  <c r="P8" i="2"/>
  <c r="R8" i="2"/>
  <c r="S8" i="2"/>
  <c r="T8" i="2"/>
  <c r="M8" i="2"/>
  <c r="U251" i="2" l="1"/>
  <c r="W251" i="2" s="1"/>
  <c r="X251" i="2" s="1"/>
  <c r="Y251" i="2" s="1"/>
  <c r="E251" i="1" s="1"/>
  <c r="U185" i="2"/>
  <c r="W185" i="2" s="1"/>
  <c r="X185" i="2" s="1"/>
  <c r="Y185" i="2" s="1"/>
  <c r="E185" i="1" s="1"/>
  <c r="J185" i="1" s="1"/>
  <c r="K185" i="1" s="1"/>
  <c r="L185" i="1" s="1"/>
  <c r="U169" i="2"/>
  <c r="W169" i="2" s="1"/>
  <c r="X169" i="2" s="1"/>
  <c r="Y169" i="2" s="1"/>
  <c r="E169" i="1" s="1"/>
  <c r="U84" i="2"/>
  <c r="W84" i="2" s="1"/>
  <c r="X84" i="2" s="1"/>
  <c r="Y84" i="2" s="1"/>
  <c r="E84" i="1" s="1"/>
  <c r="U99" i="2"/>
  <c r="W99" i="2" s="1"/>
  <c r="X99" i="2" s="1"/>
  <c r="Y99" i="2" s="1"/>
  <c r="E99" i="1" s="1"/>
  <c r="J99" i="1" s="1"/>
  <c r="K99" i="1" s="1"/>
  <c r="L99" i="1" s="1"/>
  <c r="U105" i="2"/>
  <c r="W105" i="2" s="1"/>
  <c r="X105" i="2" s="1"/>
  <c r="Y105" i="2" s="1"/>
  <c r="E105" i="1" s="1"/>
  <c r="U27" i="2"/>
  <c r="W27" i="2" s="1"/>
  <c r="X27" i="2" s="1"/>
  <c r="Y27" i="2" s="1"/>
  <c r="E27" i="1" s="1"/>
  <c r="K29" i="1"/>
  <c r="L29" i="1" s="1"/>
  <c r="E18" i="9" l="1"/>
  <c r="E19" i="9"/>
  <c r="E20" i="9"/>
  <c r="E21" i="9"/>
  <c r="E22" i="9"/>
  <c r="E17" i="9"/>
  <c r="E10" i="9"/>
  <c r="E11" i="9"/>
  <c r="E12" i="9"/>
  <c r="E13" i="9"/>
  <c r="E14" i="9"/>
  <c r="E15" i="9"/>
  <c r="E9" i="9"/>
  <c r="F18" i="9"/>
  <c r="G18" i="9" s="1"/>
  <c r="H18" i="9" s="1"/>
  <c r="F19" i="9"/>
  <c r="G19" i="9" s="1"/>
  <c r="H19" i="9" s="1"/>
  <c r="F20" i="9"/>
  <c r="F21" i="9"/>
  <c r="F22" i="9"/>
  <c r="G22" i="9" s="1"/>
  <c r="H22" i="9" s="1"/>
  <c r="F17" i="9"/>
  <c r="G17" i="9" s="1"/>
  <c r="H17" i="9" s="1"/>
  <c r="F10" i="9"/>
  <c r="F11" i="9"/>
  <c r="F12" i="9"/>
  <c r="F13" i="9"/>
  <c r="G13" i="9" s="1"/>
  <c r="H13" i="9" s="1"/>
  <c r="F14" i="9"/>
  <c r="F15" i="9"/>
  <c r="F9" i="9"/>
  <c r="G9" i="9" s="1"/>
  <c r="H9" i="9" s="1"/>
  <c r="F7" i="9"/>
  <c r="G20" i="9"/>
  <c r="H20" i="9" s="1"/>
  <c r="G21" i="9"/>
  <c r="H21" i="9"/>
  <c r="G14" i="9"/>
  <c r="H14" i="9" s="1"/>
  <c r="G15" i="9"/>
  <c r="H15" i="9"/>
  <c r="G12" i="9"/>
  <c r="H12" i="9" s="1"/>
  <c r="G11" i="9"/>
  <c r="H11" i="9"/>
  <c r="G10" i="9"/>
  <c r="H10" i="9" s="1"/>
  <c r="G13" i="8"/>
  <c r="G14" i="8"/>
  <c r="G15" i="8"/>
  <c r="G16" i="8"/>
  <c r="G17" i="8"/>
  <c r="G18" i="8"/>
  <c r="G19" i="8"/>
  <c r="G20" i="8"/>
  <c r="G21" i="8"/>
  <c r="G22" i="8"/>
  <c r="G23" i="8"/>
  <c r="G24" i="8"/>
  <c r="G25" i="8"/>
  <c r="G26" i="8"/>
  <c r="G27" i="8"/>
  <c r="G28" i="8"/>
  <c r="G29" i="8"/>
  <c r="G30" i="8"/>
  <c r="G31" i="8"/>
  <c r="G32" i="8"/>
  <c r="G33" i="8"/>
  <c r="G34" i="8"/>
  <c r="G12" i="8"/>
  <c r="G5" i="8"/>
  <c r="G6" i="8"/>
  <c r="G8" i="8"/>
  <c r="G4" i="8"/>
  <c r="D83" i="8"/>
  <c r="M37" i="2" l="1"/>
  <c r="U37" i="2" s="1"/>
  <c r="W37" i="2" s="1"/>
  <c r="X37" i="2" s="1"/>
  <c r="Y37" i="2" s="1"/>
  <c r="E37" i="1" s="1"/>
  <c r="J37" i="1" s="1"/>
  <c r="K37" i="1" s="1"/>
  <c r="L37" i="1" s="1"/>
  <c r="M33" i="2"/>
  <c r="U33" i="2" s="1"/>
  <c r="W33" i="2" s="1"/>
  <c r="X33" i="2" s="1"/>
  <c r="Y33" i="2" s="1"/>
  <c r="E33" i="1" s="1"/>
  <c r="J33" i="1" s="1"/>
  <c r="K33" i="1" s="1"/>
  <c r="L33" i="1" s="1"/>
  <c r="M68" i="2"/>
  <c r="M65" i="2"/>
  <c r="M63" i="2"/>
  <c r="M61" i="2"/>
  <c r="M70" i="2"/>
  <c r="M69" i="2"/>
  <c r="M67" i="2"/>
  <c r="M66" i="2"/>
  <c r="M64" i="2"/>
  <c r="M62" i="2"/>
  <c r="M60" i="2"/>
  <c r="M59" i="2"/>
  <c r="U59" i="2" s="1"/>
  <c r="W59" i="2" s="1"/>
  <c r="X59" i="2" s="1"/>
  <c r="Y59" i="2" s="1"/>
  <c r="E59" i="1" s="1"/>
  <c r="J59" i="1" s="1"/>
  <c r="K59" i="1" s="1"/>
  <c r="L59" i="1" s="1"/>
  <c r="M190" i="2"/>
  <c r="M191" i="2"/>
  <c r="M192" i="2"/>
  <c r="M161" i="2"/>
  <c r="M139" i="2"/>
  <c r="U139" i="2" s="1"/>
  <c r="W139" i="2" s="1"/>
  <c r="X139" i="2" s="1"/>
  <c r="Y139" i="2" s="1"/>
  <c r="E139" i="1" s="1"/>
  <c r="J139" i="1" s="1"/>
  <c r="K139" i="1" s="1"/>
  <c r="L139" i="1" s="1"/>
  <c r="M138" i="2"/>
  <c r="U138" i="2" s="1"/>
  <c r="W138" i="2" s="1"/>
  <c r="X138" i="2" s="1"/>
  <c r="Y138" i="2" s="1"/>
  <c r="E138" i="1" s="1"/>
  <c r="J138" i="1" s="1"/>
  <c r="K138" i="1" s="1"/>
  <c r="L138" i="1" s="1"/>
  <c r="M133" i="2"/>
  <c r="U133" i="2" s="1"/>
  <c r="W133" i="2" s="1"/>
  <c r="X133" i="2" s="1"/>
  <c r="Y133" i="2" s="1"/>
  <c r="E133" i="1" s="1"/>
  <c r="J133" i="1" s="1"/>
  <c r="K133" i="1" s="1"/>
  <c r="L133" i="1" s="1"/>
  <c r="M132" i="2"/>
  <c r="U132" i="2" s="1"/>
  <c r="W132" i="2" s="1"/>
  <c r="M121" i="2"/>
  <c r="U121" i="2" s="1"/>
  <c r="W121" i="2" s="1"/>
  <c r="X121" i="2" s="1"/>
  <c r="Y121" i="2" s="1"/>
  <c r="E121" i="1" s="1"/>
  <c r="J121" i="1" s="1"/>
  <c r="K121" i="1" s="1"/>
  <c r="L121" i="1" s="1"/>
  <c r="M160" i="2"/>
  <c r="M159" i="2"/>
  <c r="M136" i="2"/>
  <c r="U136" i="2" s="1"/>
  <c r="W136" i="2" s="1"/>
  <c r="X136" i="2" s="1"/>
  <c r="Y136" i="2" s="1"/>
  <c r="E136" i="1" s="1"/>
  <c r="J136" i="1" s="1"/>
  <c r="K136" i="1" s="1"/>
  <c r="L136" i="1" s="1"/>
  <c r="M131" i="2"/>
  <c r="U131" i="2" s="1"/>
  <c r="W131" i="2" s="1"/>
  <c r="X131" i="2" s="1"/>
  <c r="Y131" i="2" s="1"/>
  <c r="E131" i="1" s="1"/>
  <c r="J131" i="1" s="1"/>
  <c r="K131" i="1" s="1"/>
  <c r="L131" i="1" s="1"/>
  <c r="M120" i="2"/>
  <c r="U120" i="2" s="1"/>
  <c r="W120" i="2" s="1"/>
  <c r="X120" i="2" s="1"/>
  <c r="Y120" i="2" s="1"/>
  <c r="E120" i="1" s="1"/>
  <c r="J120" i="1" s="1"/>
  <c r="K120" i="1" s="1"/>
  <c r="L120" i="1" s="1"/>
  <c r="M157" i="2"/>
  <c r="U157" i="2" s="1"/>
  <c r="W157" i="2" s="1"/>
  <c r="X157" i="2" s="1"/>
  <c r="Y157" i="2" s="1"/>
  <c r="E157" i="1" s="1"/>
  <c r="J157" i="1" s="1"/>
  <c r="K157" i="1" s="1"/>
  <c r="L157" i="1" s="1"/>
  <c r="M156" i="2"/>
  <c r="U156" i="2" s="1"/>
  <c r="W156" i="2" s="1"/>
  <c r="X156" i="2" s="1"/>
  <c r="Y156" i="2" s="1"/>
  <c r="E156" i="1" s="1"/>
  <c r="J156" i="1" s="1"/>
  <c r="K156" i="1" s="1"/>
  <c r="L156" i="1" s="1"/>
  <c r="M155" i="2"/>
  <c r="U155" i="2" s="1"/>
  <c r="W155" i="2" s="1"/>
  <c r="X155" i="2" s="1"/>
  <c r="Y155" i="2" s="1"/>
  <c r="E155" i="1" s="1"/>
  <c r="J155" i="1" s="1"/>
  <c r="K155" i="1" s="1"/>
  <c r="L155" i="1" s="1"/>
  <c r="M154" i="2"/>
  <c r="U154" i="2" s="1"/>
  <c r="W154" i="2" s="1"/>
  <c r="X154" i="2" s="1"/>
  <c r="Y154" i="2" s="1"/>
  <c r="E154" i="1" s="1"/>
  <c r="J154" i="1" s="1"/>
  <c r="K154" i="1" s="1"/>
  <c r="L154" i="1" s="1"/>
  <c r="M153" i="2"/>
  <c r="U153" i="2" s="1"/>
  <c r="W153" i="2" s="1"/>
  <c r="X153" i="2" s="1"/>
  <c r="Y153" i="2" s="1"/>
  <c r="E153" i="1" s="1"/>
  <c r="J153" i="1" s="1"/>
  <c r="K153" i="1" s="1"/>
  <c r="L153" i="1" s="1"/>
  <c r="M152" i="2"/>
  <c r="U152" i="2" s="1"/>
  <c r="W152" i="2" s="1"/>
  <c r="X152" i="2" s="1"/>
  <c r="Y152" i="2" s="1"/>
  <c r="E152" i="1" s="1"/>
  <c r="J152" i="1" s="1"/>
  <c r="K152" i="1" s="1"/>
  <c r="L152" i="1" s="1"/>
  <c r="M128" i="2"/>
  <c r="U128" i="2" s="1"/>
  <c r="W128" i="2" s="1"/>
  <c r="X128" i="2" s="1"/>
  <c r="Y128" i="2" s="1"/>
  <c r="E128" i="1" s="1"/>
  <c r="J128" i="1" s="1"/>
  <c r="K128" i="1" s="1"/>
  <c r="L128" i="1" s="1"/>
  <c r="M127" i="2"/>
  <c r="U127" i="2" s="1"/>
  <c r="W127" i="2" s="1"/>
  <c r="X127" i="2" s="1"/>
  <c r="Y127" i="2" s="1"/>
  <c r="E127" i="1" s="1"/>
  <c r="J127" i="1" s="1"/>
  <c r="K127" i="1" s="1"/>
  <c r="L127" i="1" s="1"/>
  <c r="M126" i="2"/>
  <c r="U126" i="2" s="1"/>
  <c r="W126" i="2" s="1"/>
  <c r="X126" i="2" s="1"/>
  <c r="Y126" i="2" s="1"/>
  <c r="E126" i="1" s="1"/>
  <c r="J126" i="1" s="1"/>
  <c r="K126" i="1" s="1"/>
  <c r="L126" i="1" s="1"/>
  <c r="M125" i="2"/>
  <c r="U125" i="2" s="1"/>
  <c r="W125" i="2" s="1"/>
  <c r="X125" i="2" s="1"/>
  <c r="Y125" i="2" s="1"/>
  <c r="E125" i="1" s="1"/>
  <c r="J125" i="1" s="1"/>
  <c r="K125" i="1" s="1"/>
  <c r="L125" i="1" s="1"/>
  <c r="M124" i="2"/>
  <c r="U124" i="2" s="1"/>
  <c r="W124" i="2" s="1"/>
  <c r="X124" i="2" s="1"/>
  <c r="Y124" i="2" s="1"/>
  <c r="E124" i="1" s="1"/>
  <c r="J124" i="1" s="1"/>
  <c r="K124" i="1" s="1"/>
  <c r="L124" i="1" s="1"/>
  <c r="M123" i="2"/>
  <c r="U123" i="2" s="1"/>
  <c r="W123" i="2" s="1"/>
  <c r="X123" i="2" s="1"/>
  <c r="Y123" i="2" s="1"/>
  <c r="E123" i="1" s="1"/>
  <c r="J123" i="1" s="1"/>
  <c r="K123" i="1" s="1"/>
  <c r="L123" i="1" s="1"/>
  <c r="M113" i="2"/>
  <c r="U113" i="2" s="1"/>
  <c r="W113" i="2" s="1"/>
  <c r="X113" i="2" s="1"/>
  <c r="Y113" i="2" s="1"/>
  <c r="E113" i="1" s="1"/>
  <c r="J113" i="1" s="1"/>
  <c r="K113" i="1" s="1"/>
  <c r="L113" i="1" s="1"/>
  <c r="M112" i="2"/>
  <c r="U112" i="2" s="1"/>
  <c r="W112" i="2" s="1"/>
  <c r="X112" i="2" s="1"/>
  <c r="Y112" i="2" s="1"/>
  <c r="E112" i="1" s="1"/>
  <c r="J112" i="1" s="1"/>
  <c r="K112" i="1" s="1"/>
  <c r="L112" i="1" s="1"/>
  <c r="M111" i="2"/>
  <c r="U111" i="2" s="1"/>
  <c r="W111" i="2" s="1"/>
  <c r="X111" i="2" s="1"/>
  <c r="Y111" i="2" s="1"/>
  <c r="E111" i="1" s="1"/>
  <c r="J111" i="1" s="1"/>
  <c r="K111" i="1" s="1"/>
  <c r="L111" i="1" s="1"/>
  <c r="M110" i="2"/>
  <c r="U110" i="2" s="1"/>
  <c r="W110" i="2" s="1"/>
  <c r="X110" i="2" s="1"/>
  <c r="Y110" i="2" s="1"/>
  <c r="E110" i="1" s="1"/>
  <c r="J110" i="1" s="1"/>
  <c r="K110" i="1" s="1"/>
  <c r="L110" i="1" s="1"/>
  <c r="M109" i="2"/>
  <c r="U109" i="2" s="1"/>
  <c r="W109" i="2" s="1"/>
  <c r="X109" i="2" s="1"/>
  <c r="Y109" i="2" s="1"/>
  <c r="E109" i="1" s="1"/>
  <c r="J109" i="1" s="1"/>
  <c r="K109" i="1" s="1"/>
  <c r="L109" i="1" s="1"/>
  <c r="M108" i="2"/>
  <c r="U108" i="2" s="1"/>
  <c r="W108" i="2" s="1"/>
  <c r="X108" i="2" s="1"/>
  <c r="Y108" i="2" s="1"/>
  <c r="E108" i="1" s="1"/>
  <c r="J108" i="1" s="1"/>
  <c r="K108" i="1" s="1"/>
  <c r="L108" i="1" s="1"/>
  <c r="M101" i="2"/>
  <c r="M135" i="2"/>
  <c r="U135" i="2" s="1"/>
  <c r="W135" i="2" s="1"/>
  <c r="X135" i="2" s="1"/>
  <c r="Y135" i="2" s="1"/>
  <c r="E135" i="1" s="1"/>
  <c r="J135" i="1" s="1"/>
  <c r="K135" i="1" s="1"/>
  <c r="L135" i="1" s="1"/>
  <c r="M119" i="2"/>
  <c r="U119" i="2" s="1"/>
  <c r="W119" i="2" s="1"/>
  <c r="M188" i="2"/>
  <c r="M187" i="2"/>
  <c r="M184" i="2"/>
  <c r="M183" i="2"/>
  <c r="M180" i="2"/>
  <c r="U180" i="2" s="1"/>
  <c r="W180" i="2" s="1"/>
  <c r="X180" i="2" s="1"/>
  <c r="Y180" i="2" s="1"/>
  <c r="E180" i="1" s="1"/>
  <c r="M163" i="2"/>
  <c r="U163" i="2" s="1"/>
  <c r="W163" i="2" s="1"/>
  <c r="X163" i="2" s="1"/>
  <c r="Y163" i="2" s="1"/>
  <c r="E163" i="1" s="1"/>
  <c r="J163" i="1" s="1"/>
  <c r="K163" i="1" s="1"/>
  <c r="M143" i="2"/>
  <c r="U143" i="2" s="1"/>
  <c r="W143" i="2" s="1"/>
  <c r="X143" i="2" s="1"/>
  <c r="Y143" i="2" s="1"/>
  <c r="E143" i="1" s="1"/>
  <c r="J143" i="1" s="1"/>
  <c r="K143" i="1" s="1"/>
  <c r="L143" i="1" s="1"/>
  <c r="M142" i="2"/>
  <c r="U142" i="2" s="1"/>
  <c r="W142" i="2" s="1"/>
  <c r="X142" i="2" s="1"/>
  <c r="Y142" i="2" s="1"/>
  <c r="E142" i="1" s="1"/>
  <c r="J142" i="1" s="1"/>
  <c r="K142" i="1" s="1"/>
  <c r="L142" i="1" s="1"/>
  <c r="M141" i="2"/>
  <c r="U141" i="2" s="1"/>
  <c r="W141" i="2" s="1"/>
  <c r="X141" i="2" s="1"/>
  <c r="Y141" i="2" s="1"/>
  <c r="E141" i="1" s="1"/>
  <c r="J141" i="1" s="1"/>
  <c r="K141" i="1" s="1"/>
  <c r="L141" i="1" s="1"/>
  <c r="M140" i="2"/>
  <c r="U140" i="2" s="1"/>
  <c r="W140" i="2" s="1"/>
  <c r="X140" i="2" s="1"/>
  <c r="Y140" i="2" s="1"/>
  <c r="E140" i="1" s="1"/>
  <c r="J140" i="1" s="1"/>
  <c r="K140" i="1" s="1"/>
  <c r="L140" i="1" s="1"/>
  <c r="M134" i="2"/>
  <c r="U134" i="2" s="1"/>
  <c r="W134" i="2" s="1"/>
  <c r="X134" i="2" s="1"/>
  <c r="Y134" i="2" s="1"/>
  <c r="E134" i="1" s="1"/>
  <c r="J134" i="1" s="1"/>
  <c r="K134" i="1" s="1"/>
  <c r="L134" i="1" s="1"/>
  <c r="M118" i="2"/>
  <c r="U118" i="2" s="1"/>
  <c r="W118" i="2" s="1"/>
  <c r="X118" i="2" s="1"/>
  <c r="Y118" i="2" s="1"/>
  <c r="E118" i="1" s="1"/>
  <c r="J118" i="1" s="1"/>
  <c r="K118" i="1" s="1"/>
  <c r="L118" i="1" s="1"/>
  <c r="M117" i="2"/>
  <c r="U117" i="2" s="1"/>
  <c r="W117" i="2" s="1"/>
  <c r="X117" i="2" s="1"/>
  <c r="Y117" i="2" s="1"/>
  <c r="E117" i="1" s="1"/>
  <c r="J117" i="1" s="1"/>
  <c r="K117" i="1" s="1"/>
  <c r="L117" i="1" s="1"/>
  <c r="M98" i="2"/>
  <c r="U98" i="2" s="1"/>
  <c r="W98" i="2" s="1"/>
  <c r="X98" i="2" s="1"/>
  <c r="Y98" i="2" s="1"/>
  <c r="E98" i="1" s="1"/>
  <c r="J98" i="1" s="1"/>
  <c r="K98" i="1" s="1"/>
  <c r="L98" i="1" s="1"/>
  <c r="M97" i="2"/>
  <c r="U97" i="2" s="1"/>
  <c r="W97" i="2" s="1"/>
  <c r="X97" i="2" s="1"/>
  <c r="Y97" i="2" s="1"/>
  <c r="E97" i="1" s="1"/>
  <c r="J97" i="1" s="1"/>
  <c r="K97" i="1" s="1"/>
  <c r="L97" i="1" s="1"/>
  <c r="M96" i="2"/>
  <c r="U96" i="2" s="1"/>
  <c r="W96" i="2" s="1"/>
  <c r="X96" i="2" s="1"/>
  <c r="Y96" i="2" s="1"/>
  <c r="E96" i="1" s="1"/>
  <c r="J96" i="1" s="1"/>
  <c r="K96" i="1" s="1"/>
  <c r="L96" i="1" s="1"/>
  <c r="M88" i="2"/>
  <c r="M48" i="2"/>
  <c r="M52" i="2"/>
  <c r="M56" i="2"/>
  <c r="M89" i="2"/>
  <c r="M47" i="2"/>
  <c r="M51" i="2"/>
  <c r="M55" i="2"/>
  <c r="M93" i="2"/>
  <c r="M92" i="2"/>
  <c r="M91" i="2"/>
  <c r="M45" i="2"/>
  <c r="U45" i="2" s="1"/>
  <c r="W45" i="2" s="1"/>
  <c r="M46" i="2"/>
  <c r="M50" i="2"/>
  <c r="M54" i="2"/>
  <c r="M116" i="2"/>
  <c r="U116" i="2" s="1"/>
  <c r="W116" i="2" s="1"/>
  <c r="X116" i="2" s="1"/>
  <c r="Y116" i="2" s="1"/>
  <c r="E116" i="1" s="1"/>
  <c r="J116" i="1" s="1"/>
  <c r="K116" i="1" s="1"/>
  <c r="L116" i="1" s="1"/>
  <c r="M87" i="2"/>
  <c r="M49" i="2"/>
  <c r="M53" i="2"/>
  <c r="M41" i="2"/>
  <c r="U41" i="2" s="1"/>
  <c r="W41" i="2" s="1"/>
  <c r="X41" i="2" s="1"/>
  <c r="Y41" i="2" s="1"/>
  <c r="E41" i="1" s="1"/>
  <c r="J41" i="1" s="1"/>
  <c r="K41" i="1" s="1"/>
  <c r="L41" i="1" s="1"/>
  <c r="O35" i="2"/>
  <c r="O31" i="2"/>
  <c r="O250" i="2"/>
  <c r="U250" i="2" s="1"/>
  <c r="W250" i="2" s="1"/>
  <c r="X250" i="2" s="1"/>
  <c r="Y250" i="2" s="1"/>
  <c r="E250" i="1" s="1"/>
  <c r="J250" i="1" s="1"/>
  <c r="K250" i="1" s="1"/>
  <c r="L250" i="1" s="1"/>
  <c r="O249" i="2"/>
  <c r="U249" i="2" s="1"/>
  <c r="W249" i="2" s="1"/>
  <c r="X249" i="2" s="1"/>
  <c r="Y249" i="2" s="1"/>
  <c r="O247" i="2"/>
  <c r="U247" i="2" s="1"/>
  <c r="W247" i="2" s="1"/>
  <c r="X247" i="2" s="1"/>
  <c r="Y247" i="2" s="1"/>
  <c r="O245" i="2"/>
  <c r="U245" i="2" s="1"/>
  <c r="W245" i="2" s="1"/>
  <c r="X245" i="2" s="1"/>
  <c r="Y245" i="2" s="1"/>
  <c r="E245" i="1" s="1"/>
  <c r="J245" i="1" s="1"/>
  <c r="K245" i="1" s="1"/>
  <c r="L245" i="1" s="1"/>
  <c r="O243" i="2"/>
  <c r="U243" i="2" s="1"/>
  <c r="W243" i="2" s="1"/>
  <c r="X243" i="2" s="1"/>
  <c r="Y243" i="2" s="1"/>
  <c r="E243" i="1" s="1"/>
  <c r="J243" i="1" s="1"/>
  <c r="K243" i="1" s="1"/>
  <c r="L243" i="1" s="1"/>
  <c r="O241" i="2"/>
  <c r="U241" i="2" s="1"/>
  <c r="W241" i="2" s="1"/>
  <c r="X241" i="2" s="1"/>
  <c r="Y241" i="2" s="1"/>
  <c r="E241" i="1" s="1"/>
  <c r="J241" i="1" s="1"/>
  <c r="O240" i="2"/>
  <c r="U240" i="2" s="1"/>
  <c r="W240" i="2" s="1"/>
  <c r="X240" i="2" s="1"/>
  <c r="Y240" i="2" s="1"/>
  <c r="O238" i="2"/>
  <c r="U238" i="2" s="1"/>
  <c r="W238" i="2" s="1"/>
  <c r="X238" i="2" s="1"/>
  <c r="Y238" i="2" s="1"/>
  <c r="O236" i="2"/>
  <c r="U236" i="2" s="1"/>
  <c r="W236" i="2" s="1"/>
  <c r="X236" i="2" s="1"/>
  <c r="Y236" i="2" s="1"/>
  <c r="J236" i="1" s="1"/>
  <c r="K236" i="1" s="1"/>
  <c r="L236" i="1" s="1"/>
  <c r="O234" i="2"/>
  <c r="U234" i="2" s="1"/>
  <c r="W234" i="2" s="1"/>
  <c r="X234" i="2" s="1"/>
  <c r="Y234" i="2" s="1"/>
  <c r="E234" i="1" s="1"/>
  <c r="J234" i="1" s="1"/>
  <c r="K234" i="1" s="1"/>
  <c r="L234" i="1" s="1"/>
  <c r="O212" i="2"/>
  <c r="U212" i="2" s="1"/>
  <c r="W212" i="2" s="1"/>
  <c r="X212" i="2" s="1"/>
  <c r="Y212" i="2" s="1"/>
  <c r="E212" i="1" s="1"/>
  <c r="J212" i="1" s="1"/>
  <c r="K212" i="1" s="1"/>
  <c r="L212" i="1" s="1"/>
  <c r="O211" i="2"/>
  <c r="U211" i="2" s="1"/>
  <c r="W211" i="2" s="1"/>
  <c r="X211" i="2" s="1"/>
  <c r="Y211" i="2" s="1"/>
  <c r="E211" i="1" s="1"/>
  <c r="J211" i="1" s="1"/>
  <c r="K211" i="1" s="1"/>
  <c r="L211" i="1" s="1"/>
  <c r="O209" i="2"/>
  <c r="U209" i="2" s="1"/>
  <c r="W209" i="2" s="1"/>
  <c r="X209" i="2" s="1"/>
  <c r="Y209" i="2" s="1"/>
  <c r="O207" i="2"/>
  <c r="U207" i="2" s="1"/>
  <c r="W207" i="2" s="1"/>
  <c r="X207" i="2" s="1"/>
  <c r="Y207" i="2" s="1"/>
  <c r="E207" i="1" s="1"/>
  <c r="J207" i="1" s="1"/>
  <c r="K207" i="1" s="1"/>
  <c r="L207" i="1" s="1"/>
  <c r="O205" i="2"/>
  <c r="U205" i="2" s="1"/>
  <c r="W205" i="2" s="1"/>
  <c r="X205" i="2" s="1"/>
  <c r="Y205" i="2" s="1"/>
  <c r="E205" i="1" s="1"/>
  <c r="J205" i="1" s="1"/>
  <c r="K205" i="1" s="1"/>
  <c r="L205" i="1" s="1"/>
  <c r="O203" i="2"/>
  <c r="U203" i="2" s="1"/>
  <c r="W203" i="2" s="1"/>
  <c r="X203" i="2" s="1"/>
  <c r="Y203" i="2" s="1"/>
  <c r="J203" i="1" s="1"/>
  <c r="O202" i="2"/>
  <c r="U202" i="2" s="1"/>
  <c r="W202" i="2" s="1"/>
  <c r="X202" i="2" s="1"/>
  <c r="Y202" i="2" s="1"/>
  <c r="J202" i="1" s="1"/>
  <c r="K202" i="1" s="1"/>
  <c r="O200" i="2"/>
  <c r="U200" i="2" s="1"/>
  <c r="W200" i="2" s="1"/>
  <c r="X200" i="2" s="1"/>
  <c r="Y200" i="2" s="1"/>
  <c r="O198" i="2"/>
  <c r="U198" i="2" s="1"/>
  <c r="W198" i="2" s="1"/>
  <c r="X198" i="2" s="1"/>
  <c r="Y198" i="2" s="1"/>
  <c r="E198" i="1" s="1"/>
  <c r="O196" i="2"/>
  <c r="U196" i="2" s="1"/>
  <c r="W196" i="2" s="1"/>
  <c r="X196" i="2" s="1"/>
  <c r="Y196" i="2" s="1"/>
  <c r="E196" i="1" s="1"/>
  <c r="J196" i="1" s="1"/>
  <c r="K196" i="1" s="1"/>
  <c r="O39" i="2"/>
  <c r="P168" i="2"/>
  <c r="U168" i="2" s="1"/>
  <c r="W168" i="2" s="1"/>
  <c r="X168" i="2" s="1"/>
  <c r="Y168" i="2" s="1"/>
  <c r="E168" i="1" s="1"/>
  <c r="J168" i="1" s="1"/>
  <c r="K168" i="1" s="1"/>
  <c r="L168" i="1" s="1"/>
  <c r="P167" i="2"/>
  <c r="U167" i="2" s="1"/>
  <c r="W167" i="2" s="1"/>
  <c r="X167" i="2" s="1"/>
  <c r="Y167" i="2" s="1"/>
  <c r="E167" i="1" s="1"/>
  <c r="J167" i="1" s="1"/>
  <c r="K167" i="1" s="1"/>
  <c r="L167" i="1" s="1"/>
  <c r="P166" i="2"/>
  <c r="U166" i="2" s="1"/>
  <c r="W166" i="2" s="1"/>
  <c r="X166" i="2" s="1"/>
  <c r="Y166" i="2" s="1"/>
  <c r="E166" i="1" s="1"/>
  <c r="J166" i="1" s="1"/>
  <c r="P165" i="2"/>
  <c r="U165" i="2" s="1"/>
  <c r="W165" i="2" s="1"/>
  <c r="X165" i="2" s="1"/>
  <c r="Y165" i="2" s="1"/>
  <c r="E165" i="1" s="1"/>
  <c r="J165" i="1" s="1"/>
  <c r="K165" i="1" s="1"/>
  <c r="L165" i="1" s="1"/>
  <c r="P188" i="2"/>
  <c r="P187" i="2"/>
  <c r="P184" i="2"/>
  <c r="P183" i="2"/>
  <c r="P175" i="2"/>
  <c r="U175" i="2" s="1"/>
  <c r="W175" i="2" s="1"/>
  <c r="X175" i="2" s="1"/>
  <c r="Y175" i="2" s="1"/>
  <c r="E175" i="1" s="1"/>
  <c r="J175" i="1" s="1"/>
  <c r="K175" i="1" s="1"/>
  <c r="P164" i="2"/>
  <c r="U164" i="2" s="1"/>
  <c r="W164" i="2" s="1"/>
  <c r="X164" i="2" s="1"/>
  <c r="Y164" i="2" s="1"/>
  <c r="E164" i="1" s="1"/>
  <c r="J164" i="1" s="1"/>
  <c r="K164" i="1" s="1"/>
  <c r="L164" i="1" s="1"/>
  <c r="P150" i="2"/>
  <c r="U150" i="2" s="1"/>
  <c r="W150" i="2" s="1"/>
  <c r="X150" i="2" s="1"/>
  <c r="Y150" i="2" s="1"/>
  <c r="E150" i="1" s="1"/>
  <c r="J150" i="1" s="1"/>
  <c r="K150" i="1" s="1"/>
  <c r="L150" i="1" s="1"/>
  <c r="P149" i="2"/>
  <c r="U149" i="2" s="1"/>
  <c r="W149" i="2" s="1"/>
  <c r="X149" i="2" s="1"/>
  <c r="Y149" i="2" s="1"/>
  <c r="E149" i="1" s="1"/>
  <c r="J149" i="1" s="1"/>
  <c r="K149" i="1" s="1"/>
  <c r="L149" i="1" s="1"/>
  <c r="P148" i="2"/>
  <c r="U148" i="2" s="1"/>
  <c r="W148" i="2" s="1"/>
  <c r="X148" i="2" s="1"/>
  <c r="Y148" i="2" s="1"/>
  <c r="E148" i="1" s="1"/>
  <c r="J148" i="1" s="1"/>
  <c r="K148" i="1" s="1"/>
  <c r="L148" i="1" s="1"/>
  <c r="P147" i="2"/>
  <c r="U147" i="2" s="1"/>
  <c r="W147" i="2" s="1"/>
  <c r="X147" i="2" s="1"/>
  <c r="Y147" i="2" s="1"/>
  <c r="E147" i="1" s="1"/>
  <c r="J147" i="1" s="1"/>
  <c r="K147" i="1" s="1"/>
  <c r="L147" i="1" s="1"/>
  <c r="P146" i="2"/>
  <c r="U146" i="2" s="1"/>
  <c r="W146" i="2" s="1"/>
  <c r="X146" i="2" s="1"/>
  <c r="Y146" i="2" s="1"/>
  <c r="E146" i="1" s="1"/>
  <c r="J146" i="1" s="1"/>
  <c r="K146" i="1" s="1"/>
  <c r="L146" i="1" s="1"/>
  <c r="P145" i="2"/>
  <c r="U145" i="2" s="1"/>
  <c r="W145" i="2" s="1"/>
  <c r="X145" i="2" s="1"/>
  <c r="Y145" i="2" s="1"/>
  <c r="E145" i="1" s="1"/>
  <c r="J145" i="1" s="1"/>
  <c r="K145" i="1" s="1"/>
  <c r="L145" i="1" s="1"/>
  <c r="P104" i="2"/>
  <c r="U104" i="2" s="1"/>
  <c r="W104" i="2" s="1"/>
  <c r="X104" i="2" s="1"/>
  <c r="Y104" i="2" s="1"/>
  <c r="E104" i="1" s="1"/>
  <c r="J104" i="1" s="1"/>
  <c r="P103" i="2"/>
  <c r="U103" i="2" s="1"/>
  <c r="W103" i="2" s="1"/>
  <c r="X103" i="2" s="1"/>
  <c r="Y103" i="2" s="1"/>
  <c r="E103" i="1" s="1"/>
  <c r="J103" i="1" s="1"/>
  <c r="K103" i="1" s="1"/>
  <c r="L103" i="1" s="1"/>
  <c r="P176" i="2"/>
  <c r="U176" i="2" s="1"/>
  <c r="W176" i="2" s="1"/>
  <c r="X176" i="2" s="1"/>
  <c r="Y176" i="2" s="1"/>
  <c r="E176" i="1" s="1"/>
  <c r="J176" i="1" s="1"/>
  <c r="K176" i="1" s="1"/>
  <c r="L176" i="1" s="1"/>
  <c r="P177" i="2"/>
  <c r="U177" i="2" s="1"/>
  <c r="W177" i="2" s="1"/>
  <c r="X177" i="2" s="1"/>
  <c r="Y177" i="2" s="1"/>
  <c r="E177" i="1" s="1"/>
  <c r="J177" i="1" s="1"/>
  <c r="P178" i="2"/>
  <c r="U178" i="2" s="1"/>
  <c r="W178" i="2" s="1"/>
  <c r="X178" i="2" s="1"/>
  <c r="Y178" i="2" s="1"/>
  <c r="E178" i="1" s="1"/>
  <c r="J178" i="1" s="1"/>
  <c r="P179" i="2"/>
  <c r="U179" i="2" s="1"/>
  <c r="W179" i="2" s="1"/>
  <c r="X179" i="2" s="1"/>
  <c r="Y179" i="2" s="1"/>
  <c r="E179" i="1" s="1"/>
  <c r="J179" i="1" s="1"/>
  <c r="K179" i="1" s="1"/>
  <c r="L179" i="1" s="1"/>
  <c r="P12" i="2"/>
  <c r="U12" i="2" s="1"/>
  <c r="W12" i="2" s="1"/>
  <c r="X12" i="2" s="1"/>
  <c r="Y12" i="2" s="1"/>
  <c r="P13" i="2"/>
  <c r="U13" i="2" s="1"/>
  <c r="W13" i="2" s="1"/>
  <c r="P14" i="2"/>
  <c r="U14" i="2" s="1"/>
  <c r="W14" i="2" s="1"/>
  <c r="X14" i="2" s="1"/>
  <c r="Y14" i="2" s="1"/>
  <c r="P15" i="2"/>
  <c r="U15" i="2" s="1"/>
  <c r="W15" i="2" s="1"/>
  <c r="X15" i="2" s="1"/>
  <c r="Y15" i="2" s="1"/>
  <c r="E15" i="1" s="1"/>
  <c r="P16" i="2"/>
  <c r="U16" i="2" s="1"/>
  <c r="W16" i="2" s="1"/>
  <c r="X16" i="2" s="1"/>
  <c r="Y16" i="2" s="1"/>
  <c r="E16" i="1" s="1"/>
  <c r="P17" i="2"/>
  <c r="U17" i="2" s="1"/>
  <c r="W17" i="2" s="1"/>
  <c r="X17" i="2" s="1"/>
  <c r="Y17" i="2" s="1"/>
  <c r="E17" i="1" s="1"/>
  <c r="P21" i="2"/>
  <c r="U21" i="2" s="1"/>
  <c r="W21" i="2" s="1"/>
  <c r="X21" i="2" s="1"/>
  <c r="Y21" i="2" s="1"/>
  <c r="P22" i="2"/>
  <c r="U22" i="2" s="1"/>
  <c r="W22" i="2" s="1"/>
  <c r="X22" i="2" s="1"/>
  <c r="Y22" i="2" s="1"/>
  <c r="P23" i="2"/>
  <c r="U23" i="2" s="1"/>
  <c r="W23" i="2" s="1"/>
  <c r="X23" i="2" s="1"/>
  <c r="Y23" i="2" s="1"/>
  <c r="P24" i="2"/>
  <c r="U24" i="2" s="1"/>
  <c r="W24" i="2" s="1"/>
  <c r="P25" i="2"/>
  <c r="U25" i="2" s="1"/>
  <c r="W25" i="2" s="1"/>
  <c r="X25" i="2" s="1"/>
  <c r="Y25" i="2" s="1"/>
  <c r="E25" i="1" s="1"/>
  <c r="P26" i="2"/>
  <c r="U26" i="2" s="1"/>
  <c r="W26" i="2" s="1"/>
  <c r="X26" i="2" s="1"/>
  <c r="Y26" i="2" s="1"/>
  <c r="E26" i="1" s="1"/>
  <c r="P82" i="2"/>
  <c r="U82" i="2" s="1"/>
  <c r="W82" i="2" s="1"/>
  <c r="X82" i="2" s="1"/>
  <c r="Y82" i="2" s="1"/>
  <c r="E82" i="1" s="1"/>
  <c r="P81" i="2"/>
  <c r="U81" i="2" s="1"/>
  <c r="W81" i="2" s="1"/>
  <c r="X81" i="2" s="1"/>
  <c r="Y81" i="2" s="1"/>
  <c r="E81" i="1" s="1"/>
  <c r="P80" i="2"/>
  <c r="U80" i="2" s="1"/>
  <c r="W80" i="2" s="1"/>
  <c r="X80" i="2" s="1"/>
  <c r="Y80" i="2" s="1"/>
  <c r="E80" i="1" s="1"/>
  <c r="P79" i="2"/>
  <c r="U79" i="2" s="1"/>
  <c r="W79" i="2" s="1"/>
  <c r="X79" i="2" s="1"/>
  <c r="Y79" i="2" s="1"/>
  <c r="P78" i="2"/>
  <c r="U78" i="2" s="1"/>
  <c r="W78" i="2" s="1"/>
  <c r="X78" i="2" s="1"/>
  <c r="Y78" i="2" s="1"/>
  <c r="P77" i="2"/>
  <c r="U77" i="2" s="1"/>
  <c r="W77" i="2" s="1"/>
  <c r="X77" i="2" s="1"/>
  <c r="Y77" i="2" s="1"/>
  <c r="P73" i="2"/>
  <c r="U73" i="2" s="1"/>
  <c r="W73" i="2" s="1"/>
  <c r="X73" i="2" s="1"/>
  <c r="Y73" i="2" s="1"/>
  <c r="E73" i="1" s="1"/>
  <c r="J73" i="1" s="1"/>
  <c r="K73" i="1" s="1"/>
  <c r="N89" i="2"/>
  <c r="N88" i="2"/>
  <c r="N87" i="2"/>
  <c r="Q190" i="2"/>
  <c r="Q191" i="2"/>
  <c r="Q192" i="2"/>
  <c r="Q161" i="2"/>
  <c r="Q160" i="2"/>
  <c r="Q159" i="2"/>
  <c r="Q101" i="2"/>
  <c r="Q93" i="2"/>
  <c r="Q87" i="2"/>
  <c r="Q88" i="2"/>
  <c r="Q92" i="2"/>
  <c r="Q91" i="2"/>
  <c r="Q89" i="2"/>
  <c r="Q8" i="2"/>
  <c r="U8" i="2" s="1"/>
  <c r="W8" i="2" s="1"/>
  <c r="X8" i="2" s="1"/>
  <c r="Y8" i="2" s="1"/>
  <c r="T58" i="2"/>
  <c r="U58" i="2" s="1"/>
  <c r="W58" i="2" s="1"/>
  <c r="X58" i="2" s="1"/>
  <c r="Y58" i="2" s="1"/>
  <c r="E58" i="1" s="1"/>
  <c r="J58" i="1" s="1"/>
  <c r="T44" i="2"/>
  <c r="U44" i="2" s="1"/>
  <c r="W44" i="2" s="1"/>
  <c r="X44" i="2" s="1"/>
  <c r="Y44" i="2" s="1"/>
  <c r="E44" i="1" s="1"/>
  <c r="J44" i="1" s="1"/>
  <c r="K44" i="1" s="1"/>
  <c r="L44" i="1" s="1"/>
  <c r="S70" i="2"/>
  <c r="S69" i="2"/>
  <c r="S68" i="2"/>
  <c r="S67" i="2"/>
  <c r="S66" i="2"/>
  <c r="S65" i="2"/>
  <c r="S64" i="2"/>
  <c r="S63" i="2"/>
  <c r="S62" i="2"/>
  <c r="S61" i="2"/>
  <c r="S60" i="2"/>
  <c r="S46" i="2"/>
  <c r="S47" i="2"/>
  <c r="S48" i="2"/>
  <c r="S49" i="2"/>
  <c r="S50" i="2"/>
  <c r="S51" i="2"/>
  <c r="S52" i="2"/>
  <c r="S53" i="2"/>
  <c r="S54" i="2"/>
  <c r="S55" i="2"/>
  <c r="S56" i="2"/>
  <c r="R35" i="2"/>
  <c r="R31" i="2"/>
  <c r="R36" i="2"/>
  <c r="U36" i="2" s="1"/>
  <c r="W36" i="2" s="1"/>
  <c r="X36" i="2" s="1"/>
  <c r="Y36" i="2" s="1"/>
  <c r="E36" i="1" s="1"/>
  <c r="J36" i="1" s="1"/>
  <c r="K36" i="1" s="1"/>
  <c r="L36" i="1" s="1"/>
  <c r="R32" i="2"/>
  <c r="U32" i="2" s="1"/>
  <c r="W32" i="2" s="1"/>
  <c r="X32" i="2" s="1"/>
  <c r="Y32" i="2" s="1"/>
  <c r="E32" i="1" s="1"/>
  <c r="J32" i="1" s="1"/>
  <c r="K32" i="1" s="1"/>
  <c r="L32" i="1" s="1"/>
  <c r="R83" i="2"/>
  <c r="U83" i="2" s="1"/>
  <c r="W83" i="2" s="1"/>
  <c r="X83" i="2" s="1"/>
  <c r="Y83" i="2" s="1"/>
  <c r="E83" i="1" s="1"/>
  <c r="J83" i="1" s="1"/>
  <c r="K83" i="1" s="1"/>
  <c r="R72" i="2"/>
  <c r="U72" i="2" s="1"/>
  <c r="W72" i="2" s="1"/>
  <c r="X72" i="2" s="1"/>
  <c r="Y72" i="2" s="1"/>
  <c r="E72" i="1" s="1"/>
  <c r="J72" i="1" s="1"/>
  <c r="K72" i="1" s="1"/>
  <c r="R102" i="2"/>
  <c r="U102" i="2" s="1"/>
  <c r="W102" i="2" s="1"/>
  <c r="X102" i="2" s="1"/>
  <c r="Y102" i="2" s="1"/>
  <c r="E102" i="1" s="1"/>
  <c r="J102" i="1" s="1"/>
  <c r="K102" i="1" s="1"/>
  <c r="L102" i="1" s="1"/>
  <c r="R40" i="2"/>
  <c r="U40" i="2" s="1"/>
  <c r="W40" i="2" s="1"/>
  <c r="X40" i="2" s="1"/>
  <c r="Y40" i="2" s="1"/>
  <c r="E40" i="1" s="1"/>
  <c r="J40" i="1" s="1"/>
  <c r="K40" i="1" s="1"/>
  <c r="L40" i="1" s="1"/>
  <c r="R39" i="2"/>
  <c r="J84" i="1"/>
  <c r="J105" i="1"/>
  <c r="K105" i="1" s="1"/>
  <c r="J27" i="1"/>
  <c r="K27" i="1" s="1"/>
  <c r="J198" i="1"/>
  <c r="K198" i="1" s="1"/>
  <c r="L198" i="1" s="1"/>
  <c r="J180" i="1"/>
  <c r="K180" i="1" s="1"/>
  <c r="L180" i="1" s="1"/>
  <c r="J251" i="1"/>
  <c r="K251" i="1" s="1"/>
  <c r="L251" i="1" s="1"/>
  <c r="U39" i="2" l="1"/>
  <c r="W39" i="2" s="1"/>
  <c r="X39" i="2" s="1"/>
  <c r="Y39" i="2" s="1"/>
  <c r="E39" i="1" s="1"/>
  <c r="J39" i="1" s="1"/>
  <c r="K39" i="1" s="1"/>
  <c r="L39" i="1" s="1"/>
  <c r="U53" i="2"/>
  <c r="W53" i="2" s="1"/>
  <c r="X53" i="2" s="1"/>
  <c r="Y53" i="2" s="1"/>
  <c r="E53" i="1" s="1"/>
  <c r="J53" i="1" s="1"/>
  <c r="K53" i="1" s="1"/>
  <c r="L53" i="1" s="1"/>
  <c r="U52" i="2"/>
  <c r="W52" i="2" s="1"/>
  <c r="U184" i="2"/>
  <c r="W184" i="2" s="1"/>
  <c r="X184" i="2" s="1"/>
  <c r="Y184" i="2" s="1"/>
  <c r="E184" i="1" s="1"/>
  <c r="J184" i="1" s="1"/>
  <c r="K184" i="1" s="1"/>
  <c r="L184" i="1" s="1"/>
  <c r="U191" i="2"/>
  <c r="W191" i="2" s="1"/>
  <c r="X191" i="2" s="1"/>
  <c r="Y191" i="2" s="1"/>
  <c r="E191" i="1" s="1"/>
  <c r="J191" i="1" s="1"/>
  <c r="K191" i="1" s="1"/>
  <c r="L191" i="1" s="1"/>
  <c r="U69" i="2"/>
  <c r="W69" i="2" s="1"/>
  <c r="X69" i="2" s="1"/>
  <c r="Y69" i="2" s="1"/>
  <c r="E69" i="1" s="1"/>
  <c r="J69" i="1" s="1"/>
  <c r="K69" i="1" s="1"/>
  <c r="L69" i="1" s="1"/>
  <c r="U65" i="2"/>
  <c r="W65" i="2" s="1"/>
  <c r="X65" i="2" s="1"/>
  <c r="Y65" i="2" s="1"/>
  <c r="E65" i="1" s="1"/>
  <c r="J65" i="1" s="1"/>
  <c r="K65" i="1" s="1"/>
  <c r="L65" i="1" s="1"/>
  <c r="U51" i="2"/>
  <c r="W51" i="2" s="1"/>
  <c r="X51" i="2" s="1"/>
  <c r="Y51" i="2" s="1"/>
  <c r="E51" i="1" s="1"/>
  <c r="J51" i="1" s="1"/>
  <c r="K51" i="1" s="1"/>
  <c r="L51" i="1" s="1"/>
  <c r="U47" i="2"/>
  <c r="W47" i="2" s="1"/>
  <c r="X47" i="2" s="1"/>
  <c r="Y47" i="2" s="1"/>
  <c r="E47" i="1" s="1"/>
  <c r="J47" i="1" s="1"/>
  <c r="K47" i="1" s="1"/>
  <c r="L47" i="1" s="1"/>
  <c r="U48" i="2"/>
  <c r="W48" i="2" s="1"/>
  <c r="X48" i="2" s="1"/>
  <c r="Y48" i="2" s="1"/>
  <c r="E48" i="1" s="1"/>
  <c r="J48" i="1" s="1"/>
  <c r="K48" i="1" s="1"/>
  <c r="L48" i="1" s="1"/>
  <c r="U187" i="2"/>
  <c r="W187" i="2" s="1"/>
  <c r="X187" i="2" s="1"/>
  <c r="Y187" i="2" s="1"/>
  <c r="E187" i="1" s="1"/>
  <c r="J187" i="1" s="1"/>
  <c r="K187" i="1" s="1"/>
  <c r="L187" i="1" s="1"/>
  <c r="U160" i="2"/>
  <c r="W160" i="2" s="1"/>
  <c r="X160" i="2" s="1"/>
  <c r="Y160" i="2" s="1"/>
  <c r="E160" i="1" s="1"/>
  <c r="J160" i="1" s="1"/>
  <c r="K160" i="1" s="1"/>
  <c r="L160" i="1" s="1"/>
  <c r="U62" i="2"/>
  <c r="W62" i="2" s="1"/>
  <c r="X62" i="2" s="1"/>
  <c r="Y62" i="2" s="1"/>
  <c r="E62" i="1" s="1"/>
  <c r="J62" i="1" s="1"/>
  <c r="K62" i="1" s="1"/>
  <c r="L62" i="1" s="1"/>
  <c r="X24" i="2"/>
  <c r="Y24" i="2" s="1"/>
  <c r="X13" i="2"/>
  <c r="Y13" i="2" s="1"/>
  <c r="K177" i="1"/>
  <c r="L177" i="1" s="1"/>
  <c r="U54" i="2"/>
  <c r="W54" i="2" s="1"/>
  <c r="U91" i="2"/>
  <c r="W91" i="2" s="1"/>
  <c r="X91" i="2" s="1"/>
  <c r="Y91" i="2" s="1"/>
  <c r="E91" i="1" s="1"/>
  <c r="J91" i="1" s="1"/>
  <c r="K91" i="1" s="1"/>
  <c r="L91" i="1" s="1"/>
  <c r="X52" i="2"/>
  <c r="Y52" i="2" s="1"/>
  <c r="E52" i="1" s="1"/>
  <c r="J52" i="1" s="1"/>
  <c r="K52" i="1" s="1"/>
  <c r="L52" i="1" s="1"/>
  <c r="K58" i="1"/>
  <c r="L58" i="1" s="1"/>
  <c r="U31" i="2"/>
  <c r="W31" i="2" s="1"/>
  <c r="X31" i="2" s="1"/>
  <c r="Y31" i="2" s="1"/>
  <c r="E31" i="1" s="1"/>
  <c r="J31" i="1" s="1"/>
  <c r="K31" i="1" s="1"/>
  <c r="L31" i="1" s="1"/>
  <c r="U50" i="2"/>
  <c r="W50" i="2" s="1"/>
  <c r="X50" i="2" s="1"/>
  <c r="Y50" i="2" s="1"/>
  <c r="E50" i="1" s="1"/>
  <c r="J50" i="1" s="1"/>
  <c r="K50" i="1" s="1"/>
  <c r="L50" i="1" s="1"/>
  <c r="U101" i="2"/>
  <c r="W101" i="2" s="1"/>
  <c r="X101" i="2" s="1"/>
  <c r="Y101" i="2" s="1"/>
  <c r="E101" i="1" s="1"/>
  <c r="J101" i="1" s="1"/>
  <c r="K101" i="1" s="1"/>
  <c r="U190" i="2"/>
  <c r="W190" i="2" s="1"/>
  <c r="X190" i="2" s="1"/>
  <c r="Y190" i="2" s="1"/>
  <c r="E190" i="1" s="1"/>
  <c r="J190" i="1" s="1"/>
  <c r="K190" i="1" s="1"/>
  <c r="L190" i="1" s="1"/>
  <c r="U64" i="2"/>
  <c r="W64" i="2" s="1"/>
  <c r="X64" i="2" s="1"/>
  <c r="Y64" i="2" s="1"/>
  <c r="E64" i="1" s="1"/>
  <c r="J64" i="1" s="1"/>
  <c r="U70" i="2"/>
  <c r="W70" i="2" s="1"/>
  <c r="X70" i="2" s="1"/>
  <c r="Y70" i="2" s="1"/>
  <c r="E70" i="1" s="1"/>
  <c r="J70" i="1" s="1"/>
  <c r="K70" i="1" s="1"/>
  <c r="L70" i="1" s="1"/>
  <c r="U68" i="2"/>
  <c r="W68" i="2" s="1"/>
  <c r="X68" i="2" s="1"/>
  <c r="Y68" i="2" s="1"/>
  <c r="E68" i="1" s="1"/>
  <c r="J68" i="1" s="1"/>
  <c r="E79" i="1"/>
  <c r="Y76" i="2"/>
  <c r="E76" i="1" s="1"/>
  <c r="J76" i="1" s="1"/>
  <c r="K76" i="1" s="1"/>
  <c r="L76" i="1" s="1"/>
  <c r="Y19" i="2"/>
  <c r="E19" i="1" s="1"/>
  <c r="J19" i="1" s="1"/>
  <c r="K19" i="1" s="1"/>
  <c r="E22" i="1"/>
  <c r="U35" i="2"/>
  <c r="W35" i="2" s="1"/>
  <c r="X35" i="2" s="1"/>
  <c r="Y35" i="2" s="1"/>
  <c r="E35" i="1" s="1"/>
  <c r="J35" i="1" s="1"/>
  <c r="K35" i="1" s="1"/>
  <c r="L35" i="1" s="1"/>
  <c r="U87" i="2"/>
  <c r="W87" i="2" s="1"/>
  <c r="X87" i="2" s="1"/>
  <c r="Y87" i="2" s="1"/>
  <c r="E87" i="1" s="1"/>
  <c r="J87" i="1" s="1"/>
  <c r="K87" i="1" s="1"/>
  <c r="L87" i="1" s="1"/>
  <c r="U46" i="2"/>
  <c r="W46" i="2" s="1"/>
  <c r="X46" i="2" s="1"/>
  <c r="Y46" i="2" s="1"/>
  <c r="E46" i="1" s="1"/>
  <c r="J46" i="1" s="1"/>
  <c r="K46" i="1" s="1"/>
  <c r="L46" i="1" s="1"/>
  <c r="U93" i="2"/>
  <c r="W93" i="2" s="1"/>
  <c r="X93" i="2" s="1"/>
  <c r="Y93" i="2" s="1"/>
  <c r="E93" i="1" s="1"/>
  <c r="J93" i="1" s="1"/>
  <c r="K93" i="1" s="1"/>
  <c r="L93" i="1" s="1"/>
  <c r="U89" i="2"/>
  <c r="W89" i="2" s="1"/>
  <c r="X89" i="2" s="1"/>
  <c r="Y89" i="2" s="1"/>
  <c r="E89" i="1" s="1"/>
  <c r="J89" i="1" s="1"/>
  <c r="K89" i="1" s="1"/>
  <c r="L89" i="1" s="1"/>
  <c r="U88" i="2"/>
  <c r="W88" i="2" s="1"/>
  <c r="X88" i="2" s="1"/>
  <c r="Y88" i="2" s="1"/>
  <c r="E88" i="1" s="1"/>
  <c r="J88" i="1" s="1"/>
  <c r="K88" i="1" s="1"/>
  <c r="L88" i="1" s="1"/>
  <c r="U188" i="2"/>
  <c r="W188" i="2" s="1"/>
  <c r="X188" i="2" s="1"/>
  <c r="Y188" i="2" s="1"/>
  <c r="E188" i="1" s="1"/>
  <c r="J188" i="1" s="1"/>
  <c r="K188" i="1" s="1"/>
  <c r="L188" i="1" s="1"/>
  <c r="X132" i="2"/>
  <c r="Y132" i="2" s="1"/>
  <c r="E132" i="1" s="1"/>
  <c r="J132" i="1" s="1"/>
  <c r="K132" i="1" s="1"/>
  <c r="L132" i="1" s="1"/>
  <c r="U161" i="2"/>
  <c r="W161" i="2" s="1"/>
  <c r="X161" i="2" s="1"/>
  <c r="Y161" i="2" s="1"/>
  <c r="E161" i="1" s="1"/>
  <c r="J161" i="1" s="1"/>
  <c r="K161" i="1" s="1"/>
  <c r="L161" i="1" s="1"/>
  <c r="U66" i="2"/>
  <c r="W66" i="2" s="1"/>
  <c r="X66" i="2" s="1"/>
  <c r="Y66" i="2" s="1"/>
  <c r="E66" i="1" s="1"/>
  <c r="J66" i="1" s="1"/>
  <c r="U61" i="2"/>
  <c r="W61" i="2" s="1"/>
  <c r="X61" i="2" s="1"/>
  <c r="Y61" i="2" s="1"/>
  <c r="E61" i="1" s="1"/>
  <c r="J61" i="1" s="1"/>
  <c r="K61" i="1" s="1"/>
  <c r="L61" i="1" s="1"/>
  <c r="E77" i="1"/>
  <c r="Y74" i="2"/>
  <c r="E74" i="1" s="1"/>
  <c r="J74" i="1" s="1"/>
  <c r="K74" i="1" s="1"/>
  <c r="L74" i="1" s="1"/>
  <c r="Y75" i="2"/>
  <c r="E75" i="1" s="1"/>
  <c r="J75" i="1" s="1"/>
  <c r="K75" i="1" s="1"/>
  <c r="L75" i="1" s="1"/>
  <c r="E78" i="1"/>
  <c r="Y20" i="2"/>
  <c r="E20" i="1" s="1"/>
  <c r="J20" i="1" s="1"/>
  <c r="K20" i="1" s="1"/>
  <c r="L20" i="1" s="1"/>
  <c r="E23" i="1"/>
  <c r="E12" i="1"/>
  <c r="Y9" i="2"/>
  <c r="K166" i="1"/>
  <c r="L166" i="1" s="1"/>
  <c r="U49" i="2"/>
  <c r="W49" i="2" s="1"/>
  <c r="X49" i="2" s="1"/>
  <c r="Y49" i="2" s="1"/>
  <c r="E49" i="1" s="1"/>
  <c r="J49" i="1" s="1"/>
  <c r="K49" i="1" s="1"/>
  <c r="L49" i="1" s="1"/>
  <c r="U92" i="2"/>
  <c r="W92" i="2" s="1"/>
  <c r="X92" i="2" s="1"/>
  <c r="Y92" i="2" s="1"/>
  <c r="E92" i="1" s="1"/>
  <c r="J92" i="1" s="1"/>
  <c r="K92" i="1" s="1"/>
  <c r="L92" i="1" s="1"/>
  <c r="E21" i="1"/>
  <c r="E14" i="1"/>
  <c r="Y11" i="2"/>
  <c r="K178" i="1"/>
  <c r="L178" i="1" s="1"/>
  <c r="K241" i="1"/>
  <c r="L241" i="1" s="1"/>
  <c r="X45" i="2"/>
  <c r="Y45" i="2" s="1"/>
  <c r="E45" i="1" s="1"/>
  <c r="J45" i="1" s="1"/>
  <c r="K45" i="1" s="1"/>
  <c r="L45" i="1" s="1"/>
  <c r="U55" i="2"/>
  <c r="W55" i="2" s="1"/>
  <c r="X55" i="2" s="1"/>
  <c r="Y55" i="2" s="1"/>
  <c r="E55" i="1" s="1"/>
  <c r="J55" i="1" s="1"/>
  <c r="K55" i="1" s="1"/>
  <c r="L55" i="1" s="1"/>
  <c r="U56" i="2"/>
  <c r="W56" i="2" s="1"/>
  <c r="U183" i="2"/>
  <c r="W183" i="2" s="1"/>
  <c r="X183" i="2" s="1"/>
  <c r="Y183" i="2" s="1"/>
  <c r="E183" i="1" s="1"/>
  <c r="J183" i="1" s="1"/>
  <c r="K183" i="1" s="1"/>
  <c r="L183" i="1" s="1"/>
  <c r="X119" i="2"/>
  <c r="Y119" i="2" s="1"/>
  <c r="E119" i="1" s="1"/>
  <c r="J119" i="1" s="1"/>
  <c r="K119" i="1" s="1"/>
  <c r="L119" i="1" s="1"/>
  <c r="U159" i="2"/>
  <c r="W159" i="2" s="1"/>
  <c r="U192" i="2"/>
  <c r="W192" i="2" s="1"/>
  <c r="X192" i="2" s="1"/>
  <c r="Y192" i="2" s="1"/>
  <c r="E192" i="1" s="1"/>
  <c r="J192" i="1" s="1"/>
  <c r="K192" i="1" s="1"/>
  <c r="L192" i="1" s="1"/>
  <c r="U60" i="2"/>
  <c r="W60" i="2" s="1"/>
  <c r="X60" i="2" s="1"/>
  <c r="Y60" i="2" s="1"/>
  <c r="E60" i="1" s="1"/>
  <c r="J60" i="1" s="1"/>
  <c r="U67" i="2"/>
  <c r="W67" i="2" s="1"/>
  <c r="X67" i="2" s="1"/>
  <c r="Y67" i="2" s="1"/>
  <c r="E67" i="1" s="1"/>
  <c r="J67" i="1" s="1"/>
  <c r="K67" i="1" s="1"/>
  <c r="L67" i="1" s="1"/>
  <c r="U63" i="2"/>
  <c r="W63" i="2" s="1"/>
  <c r="X63" i="2" s="1"/>
  <c r="Y63" i="2" s="1"/>
  <c r="E63" i="1" s="1"/>
  <c r="J63" i="1" s="1"/>
  <c r="K63" i="1" s="1"/>
  <c r="L63" i="1" s="1"/>
  <c r="E8" i="1"/>
  <c r="J8" i="1" s="1"/>
  <c r="K8" i="1" s="1"/>
  <c r="L8" i="1" s="1"/>
  <c r="Y171" i="2"/>
  <c r="E171" i="1" s="1"/>
  <c r="J171" i="1" s="1"/>
  <c r="K171" i="1" s="1"/>
  <c r="L171" i="1" s="1"/>
  <c r="L105" i="1"/>
  <c r="K84" i="1"/>
  <c r="L84" i="1" s="1"/>
  <c r="K104" i="1"/>
  <c r="L104" i="1" s="1"/>
  <c r="L202" i="1"/>
  <c r="L175" i="1"/>
  <c r="L163" i="1"/>
  <c r="L72" i="1"/>
  <c r="L196" i="1"/>
  <c r="L27" i="1"/>
  <c r="L73" i="1"/>
  <c r="K203" i="1"/>
  <c r="L203" i="1" s="1"/>
  <c r="L83" i="1"/>
  <c r="L101" i="1" l="1"/>
  <c r="E24" i="1"/>
  <c r="Y18" i="2"/>
  <c r="E18" i="1" s="1"/>
  <c r="J18" i="1" s="1"/>
  <c r="Y10" i="2"/>
  <c r="E13" i="1"/>
  <c r="K66" i="1"/>
  <c r="L66" i="1" s="1"/>
  <c r="K60" i="1"/>
  <c r="L60" i="1" s="1"/>
  <c r="K64" i="1"/>
  <c r="L64" i="1" s="1"/>
  <c r="X54" i="2"/>
  <c r="Y54" i="2" s="1"/>
  <c r="E54" i="1" s="1"/>
  <c r="J54" i="1" s="1"/>
  <c r="K54" i="1" s="1"/>
  <c r="L54" i="1" s="1"/>
  <c r="L19" i="1"/>
  <c r="X159" i="2"/>
  <c r="Y159" i="2" s="1"/>
  <c r="E159" i="1" s="1"/>
  <c r="J159" i="1" s="1"/>
  <c r="K159" i="1" s="1"/>
  <c r="L159" i="1" s="1"/>
  <c r="X56" i="2"/>
  <c r="Y56" i="2" s="1"/>
  <c r="E56" i="1" s="1"/>
  <c r="J56" i="1" s="1"/>
  <c r="K56" i="1" s="1"/>
  <c r="L56" i="1" s="1"/>
  <c r="E11" i="1"/>
  <c r="J11" i="1" s="1"/>
  <c r="K11" i="1" s="1"/>
  <c r="L11" i="1" s="1"/>
  <c r="Y174" i="2"/>
  <c r="E174" i="1" s="1"/>
  <c r="J174" i="1" s="1"/>
  <c r="K174" i="1" s="1"/>
  <c r="L174" i="1" s="1"/>
  <c r="E9" i="1"/>
  <c r="J9" i="1" s="1"/>
  <c r="Y172" i="2"/>
  <c r="E172" i="1" s="1"/>
  <c r="J172" i="1" s="1"/>
  <c r="K172" i="1" s="1"/>
  <c r="L172" i="1" s="1"/>
  <c r="K68" i="1"/>
  <c r="L68" i="1" s="1"/>
  <c r="K18" i="1" l="1"/>
  <c r="L18" i="1" s="1"/>
  <c r="K9" i="1"/>
  <c r="L9" i="1" s="1"/>
  <c r="E10" i="1"/>
  <c r="J10" i="1" s="1"/>
  <c r="Y173" i="2"/>
  <c r="E173" i="1" s="1"/>
  <c r="J173" i="1" s="1"/>
  <c r="K173" i="1" s="1"/>
  <c r="L173" i="1" s="1"/>
  <c r="K10" i="1" l="1"/>
  <c r="L10" i="1" s="1"/>
  <c r="J231" i="13"/>
  <c r="J224" i="13" s="1"/>
</calcChain>
</file>

<file path=xl/sharedStrings.xml><?xml version="1.0" encoding="utf-8"?>
<sst xmlns="http://schemas.openxmlformats.org/spreadsheetml/2006/main" count="3466" uniqueCount="500">
  <si>
    <t>STT</t>
  </si>
  <si>
    <t>Tên công việc</t>
  </si>
  <si>
    <t>Đơn vị tính</t>
  </si>
  <si>
    <t>Mức khó khăn</t>
  </si>
  <si>
    <t>Chi phí LĐKT</t>
  </si>
  <si>
    <t>Hao phí thời gian nghỉ được hưởng nguyên lương</t>
  </si>
  <si>
    <t>Khấu hao thiết bị</t>
  </si>
  <si>
    <t>Chi phí chung</t>
  </si>
  <si>
    <t>Đơn giá</t>
  </si>
  <si>
    <t>(1)</t>
  </si>
  <si>
    <t>(2)</t>
  </si>
  <si>
    <t>(3)</t>
  </si>
  <si>
    <t>(4)</t>
  </si>
  <si>
    <t>(5)</t>
  </si>
  <si>
    <t>(7)</t>
  </si>
  <si>
    <t>(8)</t>
  </si>
  <si>
    <t>(9)</t>
  </si>
  <si>
    <t>Thu thập thông tin, dữ liệu tài nguyên và môi trường</t>
  </si>
  <si>
    <t>Thu thập nội dung thông tin, dữ liệu</t>
  </si>
  <si>
    <t>Trường dữ liệu</t>
  </si>
  <si>
    <t>KK1</t>
  </si>
  <si>
    <t>KK2</t>
  </si>
  <si>
    <t>KK3</t>
  </si>
  <si>
    <t>Công bố danh mục, dữ liệu đặc tả về thông tin, dữ liệu tài nguyên và môi trường lên Trang/Cổng thông tin điện tử (bước này không tính định mức)</t>
  </si>
  <si>
    <t>Tiếp nhận thông tin, dữ liệu tài nguyên và môi trường</t>
  </si>
  <si>
    <t>Tiếp nhận thông tin, tài liệu lưu trữ (bước này không tính định mức)</t>
  </si>
  <si>
    <t>Kiểm tra thông tin, tài liệu</t>
  </si>
  <si>
    <t>Mét giá</t>
  </si>
  <si>
    <t>Lập Biên bản giao nhận thông tin, tài liệu; Phiếu nhập kho sản phẩm thông tin, tài liệu; Báo cáo thống kê tiếp nhận thông tin, tài liệu tài nguyên và môi trường</t>
  </si>
  <si>
    <t>Lần</t>
  </si>
  <si>
    <t>Vận chuyển tài liệu vào kho lưu trữ</t>
  </si>
  <si>
    <t>Chỉnh lý tài liệu lưu trữ dạng giấy</t>
  </si>
  <si>
    <t>Lấy kế hoạch chỉnh lý và soạn thảo các văn bản hướng dẫn nghiệp vụ chỉnh lý tài liệu: lịch sử đơn vị hình thành phông, lịch sử phông; hướng dẫn xác định giá trị tài liệu; hướng dẫn phân loại lập hồ sơ</t>
  </si>
  <si>
    <t>Giao nhận tài liệu, vận chuyển đến địa điểm chỉnh lý, vệ sinh sơ bộ tài liệu</t>
  </si>
  <si>
    <t>Phân loại tài liệu</t>
  </si>
  <si>
    <t>Biên mục phiếu tin</t>
  </si>
  <si>
    <t>Kiểm tra, chỉnh sửa việc lập hồ sơ và biên mục phiếu tin</t>
  </si>
  <si>
    <t>Hệ thống hóa phiếu tin theo hướng dẫn phân loại và hệ thống hóa hồ sơ theo phiếu tin</t>
  </si>
  <si>
    <t>Kiểm tra, chỉnh sửa việc biên mục hồ sơ</t>
  </si>
  <si>
    <t>Vệ sinh, tháo bỏ ghim kẹp, làm phẳng tài liệu và đưa tài liệu vào bìa hồ sơ; đánh số chính thức lên bìa hồ sơ</t>
  </si>
  <si>
    <t>Sắp xếp hồ sơ vào hộp (cặp), làm nhãn hộp (cặp)</t>
  </si>
  <si>
    <t>Vận chuyển tài liệu vào kho, xếp lên giá và bàn giao tài liệu sau chỉnh lý</t>
  </si>
  <si>
    <t>Hoàn chỉnh, bàn giao hồ sơ phông và lập Báo cáo kết quả chỉnh lý</t>
  </si>
  <si>
    <t>Tổ chức, lưu trữ tài liệu số</t>
  </si>
  <si>
    <t>Gán mã, làm nhãn trên phương tiện lưu trữ đã tiếp nhận</t>
  </si>
  <si>
    <t>Phương tiện lưu trữ</t>
  </si>
  <si>
    <t>Chuyển dữ liệu số vào thiết bị lưu trữ và thực hiện phân loại tài liệu kết hợp xác định giá trị tài liệu và thời hạn bảo quản</t>
  </si>
  <si>
    <t>1GB</t>
  </si>
  <si>
    <t>Sắp xếp phương tiện lưu trữ vào tủ chuyên dụng</t>
  </si>
  <si>
    <t>Lập báo cáo tổ chức, lưu trữ tài liệu số (bước này không tính định mức)</t>
  </si>
  <si>
    <t>Bảo quản kho lưu trữ tài liệu</t>
  </si>
  <si>
    <t>m² kho</t>
  </si>
  <si>
    <t>Báo cáo tình hình bảo quản kho lưu trữ</t>
  </si>
  <si>
    <t>Báo cáo</t>
  </si>
  <si>
    <t>Bảo quản tài liệu lưu trữ dạng giấy</t>
  </si>
  <si>
    <t>Ghi Nhật ký bảo quản tài liệu lưu trữ (bước này không tính định mức)</t>
  </si>
  <si>
    <t>Bảo quản tài liệu số</t>
  </si>
  <si>
    <t>Vệ sinh phương tiện lưu trữ tài liệu số</t>
  </si>
  <si>
    <t>Kiểm tra định kỳ tài liệu số trên phương tiện lưu trữ</t>
  </si>
  <si>
    <t>Sao lưu tài liệu trên thiết bị lưu trữ</t>
  </si>
  <si>
    <t>Phục hồi tài liệu trên thiết bị lưu trữ</t>
  </si>
  <si>
    <t>Tu bổ, phục chế tài liệu lưu trữ dạng giấy</t>
  </si>
  <si>
    <t>Lập danh mục tài liệu cần tu bổ, phục chế; bàn giao, vận chuyển tài liệu tới địa điểm thực hiện; vệ sinh tài liệu</t>
  </si>
  <si>
    <t>Tờ A4</t>
  </si>
  <si>
    <t>Tu bổ, phục chế tài liệu bằng biện pháp vá, dán</t>
  </si>
  <si>
    <t>Tu bổ, phục chế tài liệu bằng biện pháp tu bổ, bồi nền</t>
  </si>
  <si>
    <t>Kiểm tra, đánh giá chất lượng</t>
  </si>
  <si>
    <t>Bàn giao, xếp tài liệu lên giá, ngăn theo vị trí ban đầu</t>
  </si>
  <si>
    <t>Lập báo cáo kết quả tu bổ, phục chế tài liệu</t>
  </si>
  <si>
    <t>Xây dựng cơ sở dữ liệu tài liệu lưu trữ điện tử</t>
  </si>
  <si>
    <t>Lập kế hoạch, tiếp nhận, vận chuyển tài liệu đến địa điểm thực hiện số hóa, vệ sinh tài liệu</t>
  </si>
  <si>
    <t>Số hóa tài liệu</t>
  </si>
  <si>
    <t>Trang A4</t>
  </si>
  <si>
    <t>Ký, xác thực tài liệu bằng chữ ký số (bước này không tính định mức)</t>
  </si>
  <si>
    <t>Tạo lập, cập nhật dữ liệu đặc tả tài liệu số hóa</t>
  </si>
  <si>
    <t>Cập nhật tài liệu số hóa vào cơ sở dữ liệu tài liệu lưu trữ điện tử</t>
  </si>
  <si>
    <t>Đóng gói, bàn giao, xếp tài liệu giấy lên giá theo vị trí lưu trữ ban đầu</t>
  </si>
  <si>
    <t>Tiêu hủy tài liệu hết giá trị</t>
  </si>
  <si>
    <t>Lập hồ sơ xét hủy tài liệu hết giá trị sử dụng</t>
  </si>
  <si>
    <t>Trình xét duyệt, thẩm tra, ra quyết định tiêu huỷ tài liệu hết giá trị sử dụng (bước này không tính định mức)</t>
  </si>
  <si>
    <t>Tổ chức tiêu hủy tài liệu hết giá trị sử dụng</t>
  </si>
  <si>
    <t>Lập biên bản và lưu hồ sơ tiêu huỷ tài liệu hết giá trị sử dụng</t>
  </si>
  <si>
    <t>Cung cấp thông tin, tài liệu</t>
  </si>
  <si>
    <t>Tiếp nhận yêu cầu và lập hồ sơ cung cấp thông tin, tài liệu</t>
  </si>
  <si>
    <t>Tài liệu</t>
  </si>
  <si>
    <t>Chuẩn bị thông tin, tài liệu theo yêu cầu</t>
  </si>
  <si>
    <t>Tài liệu bản đồ, tài liệu thông tin địa lý</t>
  </si>
  <si>
    <t>Mảnh</t>
  </si>
  <si>
    <t>Tài liệu khác</t>
  </si>
  <si>
    <t>Trích xuất, tổng hợp thông tin từ tài liệu lưu trữ</t>
  </si>
  <si>
    <t>Bàn giao tài liệu cho người sử dụng</t>
  </si>
  <si>
    <t>Tổng hợp, báo cáo tình hình cung cấp thông tin, tài liệu (bước này không tính định mức)</t>
  </si>
  <si>
    <t>Định biên</t>
  </si>
  <si>
    <t>Đơn giá công nhóm</t>
  </si>
  <si>
    <t>Định mức LĐKT</t>
  </si>
  <si>
    <t>Định mức</t>
  </si>
  <si>
    <t>Đơn giá ca</t>
  </si>
  <si>
    <t>Thành tiền</t>
  </si>
  <si>
    <t>Ký hiệu</t>
  </si>
  <si>
    <t>Hệ số</t>
  </si>
  <si>
    <t>Lương tháng</t>
  </si>
  <si>
    <t>Bậc 1</t>
  </si>
  <si>
    <t>KS1</t>
  </si>
  <si>
    <t>Bậc 2</t>
  </si>
  <si>
    <t>KS2</t>
  </si>
  <si>
    <t>Bậc 3</t>
  </si>
  <si>
    <t>KS3</t>
  </si>
  <si>
    <t>Bậc 4</t>
  </si>
  <si>
    <t>KS4</t>
  </si>
  <si>
    <t>Ghi chú:</t>
  </si>
  <si>
    <t>DANH MỤC MÁY MÓC THIẾT BỊ</t>
  </si>
  <si>
    <t>Tên thiết bị</t>
  </si>
  <si>
    <t>Nguyên giá (đồng)</t>
  </si>
  <si>
    <t>Thời hạn sử dụng (năm)</t>
  </si>
  <si>
    <t>Số ca/năm</t>
  </si>
  <si>
    <t>Đơn giá (đồng/ca)</t>
  </si>
  <si>
    <t>Bộ máy chủ lưu trữ số liệu</t>
  </si>
  <si>
    <t>Cái</t>
  </si>
  <si>
    <t>Máy điều hòa nhiệt độ 12.000 BTU</t>
  </si>
  <si>
    <t>Máy in A4</t>
  </si>
  <si>
    <t>Máy vi tính PC</t>
  </si>
  <si>
    <t>DANH MỤC DỤNG CỤ</t>
  </si>
  <si>
    <t>Tên dụng cụ</t>
  </si>
  <si>
    <t>Thời hạn sử dụng (tháng)</t>
  </si>
  <si>
    <t>Số ca/tháng</t>
  </si>
  <si>
    <t>Âm kế</t>
  </si>
  <si>
    <t>Bàn dập ghim loại nhỏ</t>
  </si>
  <si>
    <t>Bàn kính can vẽ</t>
  </si>
  <si>
    <t>Bàn làm việc</t>
  </si>
  <si>
    <t>Bộ đèn neon</t>
  </si>
  <si>
    <t>Bộ</t>
  </si>
  <si>
    <t>Cây lau nhà</t>
  </si>
  <si>
    <t>Con lăn</t>
  </si>
  <si>
    <t>Găng tay BHLĐ</t>
  </si>
  <si>
    <t>Đôi</t>
  </si>
  <si>
    <t>Ghế tựa</t>
  </si>
  <si>
    <t>Giá để tài liệu</t>
  </si>
  <si>
    <t>Khẩu trang</t>
  </si>
  <si>
    <t>Máy hút ẩm 1,5 kW</t>
  </si>
  <si>
    <t>Máy hút bụi 2 kW</t>
  </si>
  <si>
    <t>Máy hủy tài liệu</t>
  </si>
  <si>
    <t>Nhiệt kế</t>
  </si>
  <si>
    <t>Ổ ghi đĩa quang</t>
  </si>
  <si>
    <t>Quần áo BHLĐ</t>
  </si>
  <si>
    <t>Quạt thông gió 0,04 kW</t>
  </si>
  <si>
    <t>Quạt trần 0,1 kW</t>
  </si>
  <si>
    <t>Thang nhôm</t>
  </si>
  <si>
    <t>Tủ đựng dụng cụ</t>
  </si>
  <si>
    <t>Xe đẩy</t>
  </si>
  <si>
    <t>Xô nhựa 101</t>
  </si>
  <si>
    <t>DANH MỤC VẬT LIỆU</t>
  </si>
  <si>
    <t>Tên vật liệu</t>
  </si>
  <si>
    <t>Đơn giá (đồng)</t>
  </si>
  <si>
    <t>Băng dính to</t>
  </si>
  <si>
    <t>Cuộn</t>
  </si>
  <si>
    <t>Bìa hồ sơ</t>
  </si>
  <si>
    <t>Tờ</t>
  </si>
  <si>
    <t>Bông lau</t>
  </si>
  <si>
    <t>Kg</t>
  </si>
  <si>
    <t>Bút bi</t>
  </si>
  <si>
    <t>Bút chì</t>
  </si>
  <si>
    <t>Bút xóa</t>
  </si>
  <si>
    <t>Cặp để tài liệu</t>
  </si>
  <si>
    <t>Chổi lông</t>
  </si>
  <si>
    <t>Đĩa DVD</t>
  </si>
  <si>
    <t>Ghim dập</t>
  </si>
  <si>
    <t>Hộp</t>
  </si>
  <si>
    <t>Ghim kẹp</t>
  </si>
  <si>
    <t>Ghim vòng</t>
  </si>
  <si>
    <t>Giấy A4</t>
  </si>
  <si>
    <t>Gram</t>
  </si>
  <si>
    <t>Giấy dó</t>
  </si>
  <si>
    <t>m²</t>
  </si>
  <si>
    <t>Hồ dán</t>
  </si>
  <si>
    <t>Lọ</t>
  </si>
  <si>
    <t>Hộp đựng tài liệu</t>
  </si>
  <si>
    <t>Kéo dán (hồ dán) bồi giấy chuyên dùng</t>
  </si>
  <si>
    <t>Gam</t>
  </si>
  <si>
    <t>Khăn lau</t>
  </si>
  <si>
    <t>Mực in A4</t>
  </si>
  <si>
    <t>Sổ công tác</t>
  </si>
  <si>
    <t>Quyển</t>
  </si>
  <si>
    <t>Tẩy chì</t>
  </si>
  <si>
    <t>Thuốc diệt côn trùng</t>
  </si>
  <si>
    <t>Thuốc diệt mối</t>
  </si>
  <si>
    <t>Thuốc diệt vi sinh vật</t>
  </si>
  <si>
    <t>Lít</t>
  </si>
  <si>
    <t>Thuốc tẩy rửa</t>
  </si>
  <si>
    <t>Túi clear A4</t>
  </si>
  <si>
    <t>Vải màn</t>
  </si>
  <si>
    <t>Mét</t>
  </si>
  <si>
    <t>Xà phòng</t>
  </si>
  <si>
    <t>Tên máy móc, thiết bị, công cụ</t>
  </si>
  <si>
    <t>Công suất (kW/h)</t>
  </si>
  <si>
    <t>Máy hút ẩm</t>
  </si>
  <si>
    <t>Máy hút bụi</t>
  </si>
  <si>
    <t>Quạt thông gió</t>
  </si>
  <si>
    <t>Quạt trần</t>
  </si>
  <si>
    <t>ĐƠN GIÁ ĐIỆN NĂNG
(Theo Quyết định số 648/QĐ-BCT ngày 20/3/2019 của Bộ Công thương)</t>
  </si>
  <si>
    <t>Đối tượng khách hàng</t>
  </si>
  <si>
    <t>Giá cung cấp điện áp dưới 6kV dành cho đơn vị sự nghiệp  (1.902đ x 110%)</t>
  </si>
  <si>
    <t>kWh</t>
  </si>
  <si>
    <t>2.2</t>
  </si>
  <si>
    <t>2.3</t>
  </si>
  <si>
    <t>2.4</t>
  </si>
  <si>
    <t>3.1</t>
  </si>
  <si>
    <t>3.2</t>
  </si>
  <si>
    <t>4.1</t>
  </si>
  <si>
    <t>4.2</t>
  </si>
  <si>
    <t>1.1</t>
  </si>
  <si>
    <t>1.2</t>
  </si>
  <si>
    <t>1.3</t>
  </si>
  <si>
    <t>1.4</t>
  </si>
  <si>
    <t>2</t>
  </si>
  <si>
    <t>2.1</t>
  </si>
  <si>
    <t>4.3</t>
  </si>
  <si>
    <t>4.4</t>
  </si>
  <si>
    <t>4.5</t>
  </si>
  <si>
    <t>5</t>
  </si>
  <si>
    <t>5.1</t>
  </si>
  <si>
    <t>5.2</t>
  </si>
  <si>
    <t>6</t>
  </si>
  <si>
    <t>6.1</t>
  </si>
  <si>
    <t>6.2</t>
  </si>
  <si>
    <t>7</t>
  </si>
  <si>
    <t>7.1</t>
  </si>
  <si>
    <t>7.2</t>
  </si>
  <si>
    <t>7.3</t>
  </si>
  <si>
    <t>7.4</t>
  </si>
  <si>
    <t>7.5</t>
  </si>
  <si>
    <t>8</t>
  </si>
  <si>
    <t>8.1</t>
  </si>
  <si>
    <t>8.2</t>
  </si>
  <si>
    <t>8.3</t>
  </si>
  <si>
    <t>8.4</t>
  </si>
  <si>
    <t>8.5</t>
  </si>
  <si>
    <t>8.6</t>
  </si>
  <si>
    <t>9</t>
  </si>
  <si>
    <t>9.1</t>
  </si>
  <si>
    <t>9.2</t>
  </si>
  <si>
    <t>9.3</t>
  </si>
  <si>
    <t>9.4</t>
  </si>
  <si>
    <t>9.5</t>
  </si>
  <si>
    <t>9.6</t>
  </si>
  <si>
    <t>10</t>
  </si>
  <si>
    <t>10.1</t>
  </si>
  <si>
    <t>10.2</t>
  </si>
  <si>
    <t>10.3</t>
  </si>
  <si>
    <t>10.4</t>
  </si>
  <si>
    <t>11</t>
  </si>
  <si>
    <t>11.1</t>
  </si>
  <si>
    <t>11.2</t>
  </si>
  <si>
    <t>11.2.1</t>
  </si>
  <si>
    <t>11.2.2</t>
  </si>
  <si>
    <t>11.3</t>
  </si>
  <si>
    <t>BẢNG TIỀN LƯƠNG CỦA LAO ĐỘNG KỸ THUẬT</t>
  </si>
  <si>
    <t>Áp dụng mức lương cơ sở:</t>
  </si>
  <si>
    <t>đồng/tháng</t>
  </si>
  <si>
    <t>ĐVT: đồng</t>
  </si>
  <si>
    <t>Lương theo cấp bậc</t>
  </si>
  <si>
    <t>Lương ngày
(26 ngày/tháng)</t>
  </si>
  <si>
    <t>5 = 4 x 23,5%</t>
  </si>
  <si>
    <t>6 = 4 + 5</t>
  </si>
  <si>
    <t>7 = 6 / 26</t>
  </si>
  <si>
    <t>Kỹ Sư</t>
  </si>
  <si>
    <t>- Hệ số lương theo Nghị định số 204/2004/NĐ-CP ngày 14/12/2004.</t>
  </si>
  <si>
    <t>- Mức lương cơ sở áp dụng Nghị định số 38/2019/NĐ-CP ngày 09/5/2019.</t>
  </si>
  <si>
    <t>- Các khoản đóng góp BHXH, BHYT, BHTN (21,5%) căn cứ công văn số 260/BHXH-QLT ngày 25/5/2017.</t>
  </si>
  <si>
    <t>- Công đoàn phí (2%) tính theo Nghị định 191/2013/NĐ-CP ngày 21/11/2013.</t>
  </si>
  <si>
    <t>Loại, cấp bậc</t>
  </si>
  <si>
    <t>Bậc 5</t>
  </si>
  <si>
    <t>KS5</t>
  </si>
  <si>
    <t>Bậc 6</t>
  </si>
  <si>
    <t>KS6</t>
  </si>
  <si>
    <t>Bậc 7</t>
  </si>
  <si>
    <t>KS7</t>
  </si>
  <si>
    <t>Kỹ thuật viên</t>
  </si>
  <si>
    <t>KTV1</t>
  </si>
  <si>
    <t>KTV2</t>
  </si>
  <si>
    <t>KTV3</t>
  </si>
  <si>
    <t>KTV4</t>
  </si>
  <si>
    <t>KTV5</t>
  </si>
  <si>
    <t>KTV6</t>
  </si>
  <si>
    <t>A</t>
  </si>
  <si>
    <t>B</t>
  </si>
  <si>
    <t>Số TT</t>
  </si>
  <si>
    <t>Các khoản đóng góp (BHXH-YT-TN, CĐP)</t>
  </si>
  <si>
    <t>Lương ngày</t>
  </si>
  <si>
    <t>(6)</t>
  </si>
  <si>
    <t>(10)=(5)+(6)+(7)+(8)+(9)</t>
  </si>
  <si>
    <t>(11)=(10)*15%</t>
  </si>
  <si>
    <t>(12)=(10)+(11)</t>
  </si>
  <si>
    <t>(4)=[(3)/1,235]*(34/312)</t>
  </si>
  <si>
    <t>(5)=(3)+(4)</t>
  </si>
  <si>
    <t>1.2.1</t>
  </si>
  <si>
    <t>1.2.2</t>
  </si>
  <si>
    <t>1.3.1</t>
  </si>
  <si>
    <t>1.3.2</t>
  </si>
  <si>
    <t>Nhập dữ liệu có cấu trúc cho đối tượng phi không gian (Áp dụng Thông tư 26/2014/TT-BTNMT)</t>
  </si>
  <si>
    <t>Đối soát dữ liệu có cấu trúc cho đối tượng phi không gian (Áp dụng Thông tư 26/2014/TT-BTNMT)</t>
  </si>
  <si>
    <t>Nhập, đối soát dữ liệu đặc tả về thông tin, dữ liệu (1.2.1 + 1.2.2)</t>
  </si>
  <si>
    <t>Nhập, đối soát danh mục thông tin, dữ liệu (1.3.1 + 1.3.2)</t>
  </si>
  <si>
    <t>Biên mục hồ sơ</t>
  </si>
  <si>
    <t>Lập hồ sơ hoặc chỉnh sửa, hoàn thiện hồ sơ</t>
  </si>
  <si>
    <t>4.3.1</t>
  </si>
  <si>
    <t>4.3.2</t>
  </si>
  <si>
    <t>Kho chuyên dụng</t>
  </si>
  <si>
    <t>Kho thông thường</t>
  </si>
  <si>
    <t>Kho tạm</t>
  </si>
  <si>
    <t>Hệ số 1,0</t>
  </si>
  <si>
    <t>Hệ số 1,2</t>
  </si>
  <si>
    <t>Hệ số 1,5</t>
  </si>
  <si>
    <t>Tài liệu khổ A5</t>
  </si>
  <si>
    <t>Tài liệu khổ A4</t>
  </si>
  <si>
    <t>Tài liệu khổ A3</t>
  </si>
  <si>
    <t>Tài liệu khổ A2</t>
  </si>
  <si>
    <t>Tài liệu khổ A1</t>
  </si>
  <si>
    <t>Tài liệu khổ A0</t>
  </si>
  <si>
    <t>Tờ A5</t>
  </si>
  <si>
    <t>Tờ A3</t>
  </si>
  <si>
    <t>Tờ A2</t>
  </si>
  <si>
    <t>Tờ A1</t>
  </si>
  <si>
    <t>Tờ A0</t>
  </si>
  <si>
    <t>Hệ số 0,8</t>
  </si>
  <si>
    <t>Hệ số 2,5</t>
  </si>
  <si>
    <t>Hệ số 5,0</t>
  </si>
  <si>
    <t>Hệ số 10,0</t>
  </si>
  <si>
    <t>Tu bổ, phục chế tài liệu bằng biện pháp tu bổ, bồi nền (01 mặt)</t>
  </si>
  <si>
    <t>8.3.1</t>
  </si>
  <si>
    <t>8.3.2</t>
  </si>
  <si>
    <t>Tu bổ, phục chế tài liệu bằng biện pháp tu bổ, bồi nền (02 mặt)</t>
  </si>
  <si>
    <t>8.2.1</t>
  </si>
  <si>
    <t>Tu bổ, phục chế tài liệu bằng biện pháp vá, dán (01 mặt)</t>
  </si>
  <si>
    <t>8.2.2</t>
  </si>
  <si>
    <t>Tu bổ, phục chế tài liệu bằng biện pháp vá, dán (02 mặt)</t>
  </si>
  <si>
    <t>Hệ số 0,8*2</t>
  </si>
  <si>
    <t>Hệ số 1,0*2</t>
  </si>
  <si>
    <t>Hệ số 1,5*2</t>
  </si>
  <si>
    <t>Hệ số 2,5*2</t>
  </si>
  <si>
    <t>Hệ số 5,0*2</t>
  </si>
  <si>
    <t>Hệ số 10,0*2</t>
  </si>
  <si>
    <t>9.4.1</t>
  </si>
  <si>
    <t>9.4.2</t>
  </si>
  <si>
    <t>Nhập, đối soát dữ liệu đặc tả về thông tin, dữ liệu (xem mục 1.2)</t>
  </si>
  <si>
    <t>Thu thập nội dung thông tin, dữ liệu (xem mục 1.1)</t>
  </si>
  <si>
    <t>Tiêu hủy tài liệu hết giá trị bảo quản trong kho</t>
  </si>
  <si>
    <t>Tiêu hủy tài liệu hết giá trị loại ra sau khi chỉnh lý</t>
  </si>
  <si>
    <t>Hệ số 0,86</t>
  </si>
  <si>
    <t>Cung cấp qua đường bưu chính, hệ thống thông tin</t>
  </si>
  <si>
    <t>11.1.1</t>
  </si>
  <si>
    <t>Cung cấp thông tin, tài liệu dạng giấy</t>
  </si>
  <si>
    <t>11.1.2</t>
  </si>
  <si>
    <t>Cung cấp thông tin tài liệu dạng số</t>
  </si>
  <si>
    <t>Trang A3</t>
  </si>
  <si>
    <t>Trang A2</t>
  </si>
  <si>
    <t>Trang A1</t>
  </si>
  <si>
    <t>Trang A0</t>
  </si>
  <si>
    <t>K=1</t>
  </si>
  <si>
    <t>K=2</t>
  </si>
  <si>
    <t>K=4</t>
  </si>
  <si>
    <t>K=8</t>
  </si>
  <si>
    <t>K=16</t>
  </si>
  <si>
    <t>11.2.1.1</t>
  </si>
  <si>
    <t>11.2.1.2</t>
  </si>
  <si>
    <t>11.2.1.3</t>
  </si>
  <si>
    <t>11.2.2.1</t>
  </si>
  <si>
    <t>11.2.2.2</t>
  </si>
  <si>
    <t>11.2.2.3</t>
  </si>
  <si>
    <t>11.1.1.1</t>
  </si>
  <si>
    <t>11.1.1.2</t>
  </si>
  <si>
    <t>11.1.1.3</t>
  </si>
  <si>
    <t>11.1.2.1</t>
  </si>
  <si>
    <t>11.1.2.2</t>
  </si>
  <si>
    <t>11.1.2.3</t>
  </si>
  <si>
    <t>Tiếp nhận tài liệu có cả dạng giấy và số</t>
  </si>
  <si>
    <t>Tiếp nhận tài liệu chỉ có dạng giấy</t>
  </si>
  <si>
    <t>2.2.1</t>
  </si>
  <si>
    <t>2.2.2</t>
  </si>
  <si>
    <t>2.2.3</t>
  </si>
  <si>
    <t>2.3.1</t>
  </si>
  <si>
    <t>2.3.2</t>
  </si>
  <si>
    <t>2.3.3</t>
  </si>
  <si>
    <t>2.4.1</t>
  </si>
  <si>
    <t>2.4.2</t>
  </si>
  <si>
    <t>2.4.3</t>
  </si>
  <si>
    <t>Tiếp nhận tài liệu chỉ có dạng số</t>
  </si>
  <si>
    <t>Hệ số 0,6</t>
  </si>
  <si>
    <t>Hệ số 0,2</t>
  </si>
  <si>
    <t>Chỉnh lý tài liệu lưu trữ dạng giấy trong trường hợp tài liệu đã chỉnh lý sơ bộ</t>
  </si>
  <si>
    <t>3.1.1</t>
  </si>
  <si>
    <t>3.1.2</t>
  </si>
  <si>
    <t>3.1.3</t>
  </si>
  <si>
    <t>3.1.4</t>
  </si>
  <si>
    <t>3.1.5</t>
  </si>
  <si>
    <t>3.1.6</t>
  </si>
  <si>
    <t>3.1.7</t>
  </si>
  <si>
    <t>3.1.8</t>
  </si>
  <si>
    <t>3.1.9</t>
  </si>
  <si>
    <t>3.1.10</t>
  </si>
  <si>
    <t>3.1.11</t>
  </si>
  <si>
    <t>3.1.12</t>
  </si>
  <si>
    <t>3.1.13</t>
  </si>
  <si>
    <t>3.2.1</t>
  </si>
  <si>
    <t>3.2.2</t>
  </si>
  <si>
    <t>3.2.3</t>
  </si>
  <si>
    <t>3.2.4</t>
  </si>
  <si>
    <t>3.2.5</t>
  </si>
  <si>
    <t>3.2.6</t>
  </si>
  <si>
    <t>3.2.7</t>
  </si>
  <si>
    <t>3.2.8</t>
  </si>
  <si>
    <t>3.2.9</t>
  </si>
  <si>
    <t>3.2.10</t>
  </si>
  <si>
    <t>3.2.11</t>
  </si>
  <si>
    <t>3.2.12</t>
  </si>
  <si>
    <t>3.2.13</t>
  </si>
  <si>
    <t>Chỉnh lý tài liệu lưu trữ dạng giấy trong trường hợp tài liệu chưa lập hồ sơ (tài liệu rời lẻ)</t>
  </si>
  <si>
    <t>Hệ số 1,1</t>
  </si>
  <si>
    <t>Chi phí
LĐKT</t>
  </si>
  <si>
    <t>Chi phí
dụng cụ</t>
  </si>
  <si>
    <t>Chi phí
vật liệu</t>
  </si>
  <si>
    <t>Chi phí
năng lượng</t>
  </si>
  <si>
    <t>Chi phí
trực tiếp</t>
  </si>
  <si>
    <t>Mã dụng cụ</t>
  </si>
  <si>
    <t>Bộ đèn neon 0,04 kW</t>
  </si>
  <si>
    <t>Ghi Nhật ký bảo quản tài liệu số (bước này không tính định mức)</t>
  </si>
  <si>
    <t>Ghi Nhật ký bảo quản tài liệu số  (bước này không tính định mức)</t>
  </si>
  <si>
    <t>Máy scan A4</t>
  </si>
  <si>
    <t>Mã thiết bị</t>
  </si>
  <si>
    <t>Thiết bị khác (3%)</t>
  </si>
  <si>
    <t>Vận chuyển tài liệu vào kho, xếp lên giá và bàn giao tài liệu sau chỉnh lý (không sử dụng thiết bị)</t>
  </si>
  <si>
    <t>Giao nhận tài liệu, vận chuyển đến địa điểm chỉnh lý, vệ sinh sơ bộ tài liệu (không sử dụng thiết bị)</t>
  </si>
  <si>
    <t>Giao nhận tài liệu, vận chuyển đến địa điểm chỉnh lý, vệ sinh sơ bộ tài liệu  (không sử dụng thiết bị)</t>
  </si>
  <si>
    <t>Vận chuyển tài liệu vào kho, xếp lên giá và bàn giao tài liệu sau chỉnh lý  (không sử dụng thiết bị)</t>
  </si>
  <si>
    <t>Biên mục, nhập nội dung dữ liệu đặc tả (4.3.1 + 4.3.2)</t>
  </si>
  <si>
    <t>Sắp xếp phương tiện lưu trữ vào tủ chuyên dụng (không sử dựng thiết bị)</t>
  </si>
  <si>
    <t>Bảo quản tài liệu lưu trữ dạng giấy (không sử dụng thiết bị)</t>
  </si>
  <si>
    <t>Vệ sinh phương tiện lưu trữ tài liệu số (không sử dụng thiết bị)</t>
  </si>
  <si>
    <t>Mã vật liệu</t>
  </si>
  <si>
    <t>Vận chuyển tài liệu vào kho lưu trữ (không sử dụng vật liệu)</t>
  </si>
  <si>
    <t>Giao nhận tài liệu, vận chuyển đến địa điểm chỉnh lý, vệ sinh sơ bộ tài liệu (không sử dụng vật liệu</t>
  </si>
  <si>
    <t>Vận chuyển tài liệu vào kho, xếp lên giá và bàn giao tài liệu sau chỉnh lý  (không sử dụng vật liệu)</t>
  </si>
  <si>
    <t>Sắp xếp phương tiện lưu trữ vào tủ chuyên dụng (không sử dụng vật liệu)</t>
  </si>
  <si>
    <t>Chuyển dữ liệu số vào thiết bị lưu trữ và thực hiện phân loại tài liệu kết hợp xác định giá trị tài liệu và thời hạn bảo quản (không sử dụng vật liệu)</t>
  </si>
  <si>
    <t>(9)=(7)*(8)</t>
  </si>
  <si>
    <t>Vệ sinh phương tiện lưu trữ tài liệu số (tính cho 01 phương tiện lưu trữ)</t>
  </si>
  <si>
    <t>Kiểm tra định kỳ tài liệu số trên phương tiện lưu trữ  (tính cho 01 phương tiện lưu trữ)</t>
  </si>
  <si>
    <t>Cập nhật tài liệu số hóa vào cơ sở dữ liệu tài liệu lưu trữ điện tử (không sử dụng vật liệu)</t>
  </si>
  <si>
    <t>Số hóa tài liệu (không sử dụng vật liệu)</t>
  </si>
  <si>
    <t>Tiêu hủy tài liệu hết giá trị (không sử dụng vật liệu)</t>
  </si>
  <si>
    <t>Cung cấp thông tin, tài liệu (không sử dụng vật liệu)</t>
  </si>
  <si>
    <t>Tài liệu bản đồ, tài liệu thông tin địa lý (mảnh thứ nhất)</t>
  </si>
  <si>
    <t>Tài liệu khác (trang thứ nhất)</t>
  </si>
  <si>
    <t>Tài liệu khác (trang thứ hai trở lên trong cùng 01 hồ sơ yêu cầu cung cấp)</t>
  </si>
  <si>
    <t>Tài liệu bản đồ, tài liệu thông tin địa lý (mảnh thứ hai trở lên trong cùng 01 hồ sơ yêu cầu cung cấp)</t>
  </si>
  <si>
    <t>Mức tiêu hao</t>
  </si>
  <si>
    <t>Đơn giá điện năng</t>
  </si>
  <si>
    <t>Cung cấp trực tiếp dưới hình thức cấp bản sao hoặc cấp chứng thực lưu trữ</t>
  </si>
  <si>
    <t>Cung cấp trực tiếp dưới hình thức cấp bản sao hoặc cấp chứng thực lưu trữ trong trường hợp không thu phí</t>
  </si>
  <si>
    <t>11.3.1</t>
  </si>
  <si>
    <t>11.3.1.1</t>
  </si>
  <si>
    <t>11.3.1.2</t>
  </si>
  <si>
    <t>11.3.1.3</t>
  </si>
  <si>
    <t>11.3.2</t>
  </si>
  <si>
    <t>11.3.2.1</t>
  </si>
  <si>
    <t>11.3.2.2</t>
  </si>
  <si>
    <t>11.3.2.3</t>
  </si>
  <si>
    <t>11.4</t>
  </si>
  <si>
    <t>(9)=(8)*(7)</t>
  </si>
  <si>
    <t>Hao phí trên đường dây (%)</t>
  </si>
  <si>
    <t>Tổng điện năng</t>
  </si>
  <si>
    <t>Tiếp nhận tài liệu</t>
  </si>
  <si>
    <t>0,04 kW/h</t>
  </si>
  <si>
    <t>0,4 kW/h</t>
  </si>
  <si>
    <t>1 kW/h</t>
  </si>
  <si>
    <t>2 kW/h</t>
  </si>
  <si>
    <t>1,5 kW/h</t>
  </si>
  <si>
    <t>2,2 kW/h</t>
  </si>
  <si>
    <t>0,1 kW/h</t>
  </si>
  <si>
    <t>3.3</t>
  </si>
  <si>
    <t>3.4</t>
  </si>
  <si>
    <t>3.5</t>
  </si>
  <si>
    <t>3.6</t>
  </si>
  <si>
    <t>3.7</t>
  </si>
  <si>
    <t>3.8</t>
  </si>
  <si>
    <t>3.9</t>
  </si>
  <si>
    <t>3.10</t>
  </si>
  <si>
    <t>3.11</t>
  </si>
  <si>
    <t>3.12</t>
  </si>
  <si>
    <t>3.13</t>
  </si>
  <si>
    <t>Cung cấp bản đồ, tài liệu thông tin địa lý</t>
  </si>
  <si>
    <t>Cung cấp tài liệu khác</t>
  </si>
  <si>
    <t>ĐƠN GIÁ HOẠT ĐỘNG THU NHẬN, LƯU TRỮ, BẢO QUẢN VÀ CUNG CẤP THÔNG TIN, DỮ LIỆU TÀI NGUYÊN VÀ MÔI TRƯỜNG
TRÊN ĐỊA BÀN TỈNH TRÀ VINH</t>
  </si>
  <si>
    <t>(Kèm theo Quyết định số:          /QĐ-UBND ngày … tháng … năm 2022 của UBND tỉnh Trà Vinh)</t>
  </si>
  <si>
    <t>ĐVT: Đồng</t>
  </si>
  <si>
    <t>CHI PHÍ LAO ĐỘNG KỸ THUẬT</t>
  </si>
  <si>
    <t>CHI PHÍ DỤNG CỤ</t>
  </si>
  <si>
    <t>CHI PHÍ VẬT LIỆU</t>
  </si>
  <si>
    <t>CHI PHÍ THIẾT BỊ</t>
  </si>
  <si>
    <t>CHI PHÍ NĂNG LƯỢNG</t>
  </si>
  <si>
    <t>DANH MỤC ĐIỆN NĂNG TIÊU THỤ</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</si>
</sst>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0000\ _₫_-;\-* #,##0.000000\ _₫_-;_-* &quot;-&quot;??\ _₫_-;_-@_-"/>
    <numFmt numFmtId="165" formatCode="_(* #,##0.00_);_(* \(#,##0.00\);_(* &quot;-&quot;??_);_(@_)"/>
    <numFmt numFmtId="166" formatCode="_(* #,##0_);_(* \(#,##0\);_(* &quot;-&quot;??_);_(@_)"/>
    <numFmt numFmtId="167" formatCode="0.0000000"/>
    <numFmt numFmtId="168" formatCode="_-* #,##0\ _₫_-;\-* #,##0\ _₫_-;_-* &quot;-&quot;??\ _₫_-;_-@_-"/>
    <numFmt numFmtId="169" formatCode="0.000000"/>
    <numFmt numFmtId="170" formatCode="_-* #,##0.0000000\ _₫_-;\-* #,##0.0000000\ _₫_-;_-* &quot;-&quot;??\ _₫_-;_-@_-"/>
  </numFmts>
  <fonts count="23" x14ac:knownFonts="1">
    <font>
      <sz val="10"/>
      <color rgb="FF000000"/>
      <name val="Arial"/>
      <scheme val="minor"/>
    </font>
    <font>
      <sz val="12"/>
      <color theme="1"/>
      <name val="Times New Roman"/>
    </font>
    <font>
      <b/>
      <sz val="12"/>
      <color theme="1"/>
      <name val="Times New Roman"/>
    </font>
    <font>
      <i/>
      <sz val="12"/>
      <color theme="1"/>
      <name val="Times New Roman"/>
    </font>
    <font>
      <sz val="10"/>
      <name val="Arial"/>
    </font>
    <font>
      <sz val="10"/>
      <color rgb="FF000000"/>
      <name val="Arial"/>
      <scheme val="minor"/>
    </font>
    <font>
      <sz val="14"/>
      <color theme="1"/>
      <name val="Times New Roman"/>
      <family val="1"/>
    </font>
    <font>
      <i/>
      <sz val="14"/>
      <color theme="1"/>
      <name val="Times New Roman"/>
      <family val="1"/>
    </font>
    <font>
      <b/>
      <sz val="14"/>
      <color theme="1"/>
      <name val="Times New Roman"/>
      <family val="1"/>
    </font>
    <font>
      <sz val="14"/>
      <name val="Times New Roman"/>
      <family val="1"/>
    </font>
    <font>
      <sz val="11"/>
      <color theme="1"/>
      <name val="Arial"/>
      <family val="2"/>
      <scheme val="minor"/>
    </font>
    <font>
      <i/>
      <sz val="14"/>
      <name val="Times New Roman"/>
      <family val="1"/>
    </font>
    <font>
      <b/>
      <sz val="14"/>
      <name val="Times New Roman"/>
      <family val="1"/>
    </font>
    <font>
      <b/>
      <u/>
      <sz val="14"/>
      <name val="Times New Roman"/>
      <family val="1"/>
    </font>
    <font>
      <b/>
      <sz val="12"/>
      <color theme="1"/>
      <name val="Times New Roman"/>
      <family val="1"/>
    </font>
    <font>
      <sz val="12"/>
      <color rgb="FF000000"/>
      <name val="Arial"/>
      <scheme val="minor"/>
    </font>
    <font>
      <sz val="12"/>
      <color theme="1"/>
      <name val="Times New Roman"/>
      <family val="1"/>
    </font>
    <font>
      <i/>
      <sz val="12"/>
      <color theme="1"/>
      <name val="Times New Roman"/>
      <family val="1"/>
    </font>
    <font>
      <sz val="12"/>
      <color rgb="FF000000"/>
      <name val="Times New Roman"/>
      <family val="1"/>
    </font>
    <font>
      <b/>
      <i/>
      <sz val="12"/>
      <color theme="1"/>
      <name val="Times New Roman"/>
      <family val="1"/>
    </font>
    <font>
      <i/>
      <sz val="12"/>
      <color rgb="FF000000"/>
      <name val="Times New Roman"/>
      <family val="1"/>
    </font>
    <font>
      <b/>
      <i/>
      <sz val="12"/>
      <color rgb="FF000000"/>
      <name val="Times New Roman"/>
      <family val="1"/>
    </font>
    <font>
      <b/>
      <sz val="12"/>
      <color rgb="FF000000"/>
      <name val="Times New Roman"/>
      <family val="1"/>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indexed="64"/>
      </top>
      <bottom/>
      <diagonal/>
    </border>
  </borders>
  <cellStyleXfs count="3">
    <xf numFmtId="0" fontId="0" fillId="0" borderId="0"/>
    <xf numFmtId="43" fontId="5" fillId="0" borderId="0" applyFont="0" applyFill="0" applyBorder="0" applyAlignment="0" applyProtection="0"/>
    <xf numFmtId="165" fontId="10" fillId="0" borderId="0" applyFont="0" applyFill="0" applyBorder="0" applyAlignment="0" applyProtection="0"/>
  </cellStyleXfs>
  <cellXfs count="250">
    <xf numFmtId="0" fontId="0" fillId="0" borderId="0" xfId="0" applyFont="1" applyAlignment="1"/>
    <xf numFmtId="0" fontId="1" fillId="0" borderId="0" xfId="0" applyFont="1" applyAlignment="1"/>
    <xf numFmtId="0" fontId="1" fillId="0" borderId="0" xfId="0" applyFont="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vertical="center" wrapText="1"/>
    </xf>
    <xf numFmtId="4" fontId="2" fillId="0" borderId="1" xfId="0" applyNumberFormat="1"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xf numFmtId="0" fontId="1" fillId="0" borderId="1" xfId="0" applyFont="1" applyBorder="1" applyAlignment="1">
      <alignment horizontal="left" vertical="center" wrapText="1"/>
    </xf>
    <xf numFmtId="3" fontId="1" fillId="0" borderId="1" xfId="0" applyNumberFormat="1"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center" wrapText="1"/>
    </xf>
    <xf numFmtId="4" fontId="1" fillId="0" borderId="1" xfId="0" applyNumberFormat="1" applyFont="1" applyBorder="1" applyAlignment="1">
      <alignment vertical="center" wrapText="1"/>
    </xf>
    <xf numFmtId="0" fontId="1" fillId="0" borderId="1" xfId="0" applyFont="1" applyBorder="1" applyAlignment="1">
      <alignment vertical="center"/>
    </xf>
    <xf numFmtId="49" fontId="1" fillId="0" borderId="0" xfId="0" applyNumberFormat="1" applyFont="1" applyAlignment="1"/>
    <xf numFmtId="49" fontId="2" fillId="0" borderId="0" xfId="0" applyNumberFormat="1" applyFont="1" applyAlignment="1">
      <alignment horizontal="center" vertical="center" wrapText="1"/>
    </xf>
    <xf numFmtId="49" fontId="1" fillId="0" borderId="0" xfId="0" applyNumberFormat="1" applyFont="1"/>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horizontal="right" vertical="center" wrapText="1"/>
    </xf>
    <xf numFmtId="0" fontId="6" fillId="0" borderId="0" xfId="0" applyFont="1" applyAlignment="1">
      <alignment horizontal="right" vertical="center" wrapText="1"/>
    </xf>
    <xf numFmtId="0" fontId="9" fillId="0" borderId="0" xfId="0" applyFont="1" applyAlignment="1">
      <alignment vertical="center"/>
    </xf>
    <xf numFmtId="0" fontId="9" fillId="0" borderId="0" xfId="0" applyFont="1" applyAlignment="1">
      <alignment vertical="center" wrapText="1"/>
    </xf>
    <xf numFmtId="166" fontId="9" fillId="0" borderId="0" xfId="2" applyNumberFormat="1" applyFont="1" applyAlignment="1">
      <alignment vertical="center" wrapText="1"/>
    </xf>
    <xf numFmtId="0" fontId="11" fillId="0" borderId="0" xfId="0" applyFont="1" applyAlignment="1">
      <alignment horizontal="right" vertical="center" wrapText="1"/>
    </xf>
    <xf numFmtId="0" fontId="12"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2" fillId="0" borderId="8" xfId="0" applyFont="1" applyBorder="1" applyAlignment="1">
      <alignment vertical="center" wrapText="1"/>
    </xf>
    <xf numFmtId="0" fontId="9" fillId="0" borderId="8" xfId="0" applyFont="1" applyBorder="1" applyAlignment="1">
      <alignment vertical="center" wrapText="1"/>
    </xf>
    <xf numFmtId="166" fontId="9" fillId="0" borderId="8" xfId="2" applyNumberFormat="1" applyFont="1" applyBorder="1" applyAlignment="1">
      <alignment vertical="center" wrapText="1"/>
    </xf>
    <xf numFmtId="2" fontId="9" fillId="0" borderId="8" xfId="0" applyNumberFormat="1" applyFont="1" applyBorder="1" applyAlignment="1">
      <alignment vertical="center" wrapText="1"/>
    </xf>
    <xf numFmtId="0" fontId="9" fillId="0" borderId="0" xfId="0" applyFont="1" applyBorder="1" applyAlignment="1">
      <alignment vertical="center" wrapText="1"/>
    </xf>
    <xf numFmtId="2" fontId="9" fillId="0" borderId="0" xfId="0" applyNumberFormat="1" applyFont="1" applyBorder="1" applyAlignment="1">
      <alignment vertical="center" wrapText="1"/>
    </xf>
    <xf numFmtId="166" fontId="9" fillId="0" borderId="0" xfId="2" applyNumberFormat="1" applyFont="1" applyBorder="1" applyAlignment="1">
      <alignment vertical="center" wrapText="1"/>
    </xf>
    <xf numFmtId="0" fontId="13" fillId="0" borderId="0" xfId="0" applyFont="1" applyAlignment="1">
      <alignment vertical="center"/>
    </xf>
    <xf numFmtId="0" fontId="9" fillId="0" borderId="0" xfId="0" quotePrefix="1" applyFont="1" applyAlignment="1">
      <alignment vertical="center"/>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4" fontId="2" fillId="0" borderId="4" xfId="0" applyNumberFormat="1" applyFont="1" applyBorder="1" applyAlignment="1">
      <alignment vertical="center" wrapText="1"/>
    </xf>
    <xf numFmtId="49" fontId="3" fillId="0" borderId="8" xfId="0" quotePrefix="1" applyNumberFormat="1" applyFont="1" applyBorder="1" applyAlignment="1">
      <alignment horizontal="center" vertical="center" wrapText="1"/>
    </xf>
    <xf numFmtId="0" fontId="3" fillId="0" borderId="8" xfId="0" quotePrefix="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vertical="center" wrapText="1"/>
    </xf>
    <xf numFmtId="3" fontId="14" fillId="0" borderId="1" xfId="0" applyNumberFormat="1" applyFont="1" applyBorder="1" applyAlignment="1">
      <alignment vertical="center" wrapText="1"/>
    </xf>
    <xf numFmtId="4" fontId="14" fillId="0" borderId="1" xfId="0" applyNumberFormat="1" applyFont="1" applyBorder="1" applyAlignment="1">
      <alignment vertical="center" wrapText="1"/>
    </xf>
    <xf numFmtId="0" fontId="14"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5" fillId="0" borderId="0" xfId="0" applyFont="1" applyAlignment="1"/>
    <xf numFmtId="49" fontId="15" fillId="0" borderId="0" xfId="0" applyNumberFormat="1" applyFont="1" applyAlignment="1"/>
    <xf numFmtId="0" fontId="16" fillId="0" borderId="0" xfId="0" applyFont="1" applyAlignment="1"/>
    <xf numFmtId="0" fontId="14" fillId="0" borderId="1" xfId="0" applyFont="1" applyBorder="1" applyAlignment="1">
      <alignment vertical="center" wrapText="1"/>
    </xf>
    <xf numFmtId="3" fontId="16" fillId="0" borderId="1" xfId="0" applyNumberFormat="1" applyFont="1" applyBorder="1" applyAlignment="1">
      <alignment vertical="center" wrapText="1"/>
    </xf>
    <xf numFmtId="164" fontId="16" fillId="0" borderId="1" xfId="1" applyNumberFormat="1" applyFont="1" applyBorder="1" applyAlignment="1">
      <alignment horizontal="right" vertical="center" wrapText="1"/>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6" fillId="0" borderId="0" xfId="0" applyFont="1"/>
    <xf numFmtId="0" fontId="18" fillId="0" borderId="0" xfId="0" applyFont="1" applyAlignment="1"/>
    <xf numFmtId="0" fontId="17" fillId="0" borderId="8" xfId="0" quotePrefix="1" applyFont="1" applyBorder="1" applyAlignment="1">
      <alignment horizontal="center" vertical="center" wrapText="1"/>
    </xf>
    <xf numFmtId="0" fontId="14" fillId="0" borderId="15" xfId="0" applyFont="1" applyBorder="1" applyAlignment="1">
      <alignment horizontal="center" vertical="center" wrapText="1"/>
    </xf>
    <xf numFmtId="0" fontId="14" fillId="0" borderId="4" xfId="0" applyFont="1" applyBorder="1" applyAlignment="1">
      <alignment horizontal="center" vertical="center" wrapText="1"/>
    </xf>
    <xf numFmtId="0" fontId="17" fillId="0" borderId="4" xfId="0" quotePrefix="1" applyFont="1" applyBorder="1" applyAlignment="1">
      <alignment horizontal="center" vertical="center" wrapText="1"/>
    </xf>
    <xf numFmtId="3" fontId="1" fillId="0" borderId="2" xfId="0" applyNumberFormat="1" applyFont="1" applyBorder="1" applyAlignment="1">
      <alignment vertical="center" wrapText="1"/>
    </xf>
    <xf numFmtId="0" fontId="1"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5" xfId="0" applyFont="1" applyBorder="1" applyAlignment="1">
      <alignment vertical="center" wrapText="1"/>
    </xf>
    <xf numFmtId="3" fontId="16" fillId="0" borderId="1" xfId="0" applyNumberFormat="1" applyFont="1" applyBorder="1" applyAlignment="1">
      <alignment horizontal="center" vertical="center" wrapText="1"/>
    </xf>
    <xf numFmtId="0" fontId="1" fillId="0" borderId="8" xfId="0" applyFont="1" applyBorder="1" applyAlignment="1">
      <alignment vertical="center" wrapText="1"/>
    </xf>
    <xf numFmtId="3" fontId="1" fillId="0" borderId="8" xfId="0" applyNumberFormat="1" applyFont="1" applyBorder="1" applyAlignment="1">
      <alignment vertical="center" wrapText="1"/>
    </xf>
    <xf numFmtId="4" fontId="16" fillId="0" borderId="1" xfId="0" applyNumberFormat="1" applyFont="1" applyBorder="1" applyAlignment="1">
      <alignment vertical="center" wrapText="1"/>
    </xf>
    <xf numFmtId="3" fontId="17" fillId="0" borderId="1" xfId="0" applyNumberFormat="1" applyFont="1" applyBorder="1" applyAlignment="1">
      <alignment horizontal="center" vertical="center" wrapText="1"/>
    </xf>
    <xf numFmtId="3" fontId="17" fillId="0" borderId="1" xfId="0" applyNumberFormat="1" applyFont="1" applyBorder="1" applyAlignment="1">
      <alignment vertical="center" wrapText="1"/>
    </xf>
    <xf numFmtId="164" fontId="17" fillId="0" borderId="1" xfId="1" applyNumberFormat="1" applyFont="1" applyBorder="1" applyAlignment="1">
      <alignment horizontal="righ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3" fontId="19" fillId="0" borderId="1" xfId="0" applyNumberFormat="1" applyFont="1" applyBorder="1" applyAlignment="1">
      <alignment vertical="center" wrapText="1"/>
    </xf>
    <xf numFmtId="4" fontId="19" fillId="0" borderId="1" xfId="0" applyNumberFormat="1" applyFont="1" applyBorder="1" applyAlignment="1">
      <alignment vertical="center" wrapText="1"/>
    </xf>
    <xf numFmtId="0" fontId="1"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9" fillId="0" borderId="8" xfId="0" applyFont="1" applyBorder="1" applyAlignment="1">
      <alignment vertical="center" wrapText="1"/>
    </xf>
    <xf numFmtId="0" fontId="16" fillId="0" borderId="8" xfId="0" applyFont="1" applyBorder="1" applyAlignment="1">
      <alignment vertical="center" wrapText="1"/>
    </xf>
    <xf numFmtId="0" fontId="14" fillId="0" borderId="8" xfId="0" applyFont="1" applyBorder="1" applyAlignment="1">
      <alignment horizontal="center" vertical="center" wrapText="1"/>
    </xf>
    <xf numFmtId="0" fontId="16" fillId="0" borderId="8" xfId="0" applyFont="1" applyBorder="1" applyAlignment="1">
      <alignment horizontal="center" vertical="center" wrapText="1"/>
    </xf>
    <xf numFmtId="49" fontId="14" fillId="0" borderId="8" xfId="0" applyNumberFormat="1" applyFont="1" applyBorder="1" applyAlignment="1">
      <alignment horizontal="center" vertical="center" wrapText="1"/>
    </xf>
    <xf numFmtId="49" fontId="17" fillId="0" borderId="8" xfId="0" quotePrefix="1" applyNumberFormat="1" applyFont="1" applyBorder="1" applyAlignment="1">
      <alignment horizontal="center" vertical="center" wrapText="1"/>
    </xf>
    <xf numFmtId="0" fontId="14" fillId="0" borderId="8" xfId="0" applyFont="1" applyBorder="1" applyAlignment="1">
      <alignment vertical="center" wrapText="1"/>
    </xf>
    <xf numFmtId="0" fontId="17" fillId="0" borderId="8" xfId="0" applyFont="1" applyBorder="1" applyAlignment="1">
      <alignment vertical="center" wrapText="1"/>
    </xf>
    <xf numFmtId="0" fontId="16" fillId="0" borderId="8" xfId="0" applyNumberFormat="1" applyFont="1" applyBorder="1" applyAlignment="1">
      <alignment horizontal="right" vertical="center" wrapText="1"/>
    </xf>
    <xf numFmtId="0" fontId="1" fillId="0" borderId="1" xfId="0" applyNumberFormat="1" applyFont="1" applyBorder="1" applyAlignment="1"/>
    <xf numFmtId="0" fontId="17" fillId="0" borderId="8" xfId="0" quotePrefix="1" applyNumberFormat="1" applyFont="1" applyBorder="1" applyAlignment="1">
      <alignment horizontal="center" vertical="center" wrapText="1"/>
    </xf>
    <xf numFmtId="0" fontId="14" fillId="0" borderId="8" xfId="0" applyNumberFormat="1" applyFont="1" applyBorder="1" applyAlignment="1">
      <alignment horizontal="right" vertical="center" wrapText="1"/>
    </xf>
    <xf numFmtId="0" fontId="16" fillId="0" borderId="8" xfId="0" applyNumberFormat="1" applyFont="1" applyBorder="1" applyAlignment="1">
      <alignment vertical="center" wrapText="1"/>
    </xf>
    <xf numFmtId="0" fontId="19" fillId="0" borderId="8" xfId="0" applyNumberFormat="1" applyFont="1" applyBorder="1" applyAlignment="1">
      <alignment horizontal="right" vertical="center" wrapText="1"/>
    </xf>
    <xf numFmtId="0" fontId="17" fillId="0" borderId="8" xfId="0" applyNumberFormat="1" applyFont="1" applyBorder="1" applyAlignment="1">
      <alignment horizontal="right" vertical="center" wrapText="1"/>
    </xf>
    <xf numFmtId="168" fontId="16" fillId="0" borderId="8" xfId="1" applyNumberFormat="1" applyFont="1" applyBorder="1" applyAlignment="1">
      <alignment horizontal="right" vertical="center" wrapText="1"/>
    </xf>
    <xf numFmtId="168" fontId="18" fillId="0" borderId="8" xfId="1" applyNumberFormat="1" applyFont="1" applyBorder="1" applyAlignment="1">
      <alignment horizontal="right" vertical="center"/>
    </xf>
    <xf numFmtId="167" fontId="18" fillId="0" borderId="8" xfId="0" applyNumberFormat="1" applyFont="1" applyBorder="1" applyAlignment="1">
      <alignment horizontal="right" vertical="center"/>
    </xf>
    <xf numFmtId="0" fontId="16" fillId="0" borderId="1" xfId="0" applyFont="1" applyBorder="1" applyAlignment="1">
      <alignment wrapText="1"/>
    </xf>
    <xf numFmtId="3" fontId="16"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2" fillId="0" borderId="1" xfId="0" applyNumberFormat="1" applyFont="1" applyBorder="1" applyAlignment="1">
      <alignment vertical="center" wrapText="1"/>
    </xf>
    <xf numFmtId="3" fontId="3" fillId="0" borderId="1" xfId="0" applyNumberFormat="1" applyFont="1" applyBorder="1" applyAlignment="1">
      <alignment vertical="center" wrapText="1"/>
    </xf>
    <xf numFmtId="0" fontId="16" fillId="0" borderId="1" xfId="0" applyFont="1" applyBorder="1" applyAlignment="1"/>
    <xf numFmtId="0" fontId="16" fillId="0" borderId="1" xfId="0" applyFont="1" applyBorder="1" applyAlignment="1">
      <alignment horizontal="left" vertical="center" wrapText="1"/>
    </xf>
    <xf numFmtId="0" fontId="18" fillId="0" borderId="8" xfId="0" applyFont="1" applyBorder="1" applyAlignment="1"/>
    <xf numFmtId="0" fontId="19" fillId="0" borderId="8" xfId="0" applyFont="1" applyBorder="1" applyAlignment="1">
      <alignment horizontal="center" vertical="center" wrapText="1"/>
    </xf>
    <xf numFmtId="0" fontId="17" fillId="0" borderId="8" xfId="0" applyFont="1" applyBorder="1" applyAlignment="1">
      <alignment horizontal="center" vertical="center" wrapText="1"/>
    </xf>
    <xf numFmtId="169" fontId="18" fillId="0" borderId="8" xfId="1" applyNumberFormat="1" applyFont="1" applyBorder="1" applyAlignment="1"/>
    <xf numFmtId="0" fontId="20" fillId="0" borderId="8" xfId="0" applyFont="1" applyBorder="1" applyAlignment="1"/>
    <xf numFmtId="168" fontId="17" fillId="0" borderId="8" xfId="1" applyNumberFormat="1" applyFont="1" applyBorder="1" applyAlignment="1">
      <alignment horizontal="right" vertical="center" wrapText="1"/>
    </xf>
    <xf numFmtId="169" fontId="20" fillId="0" borderId="8" xfId="1" applyNumberFormat="1" applyFont="1" applyBorder="1" applyAlignment="1"/>
    <xf numFmtId="0" fontId="16" fillId="0" borderId="8" xfId="0" applyFont="1" applyBorder="1" applyAlignment="1">
      <alignment horizontal="center" vertical="center" wrapText="1"/>
    </xf>
    <xf numFmtId="3" fontId="2" fillId="0" borderId="4" xfId="0" applyNumberFormat="1" applyFont="1" applyBorder="1" applyAlignment="1">
      <alignment vertical="center" wrapText="1"/>
    </xf>
    <xf numFmtId="0" fontId="1" fillId="0" borderId="8" xfId="0" applyFont="1" applyBorder="1" applyAlignment="1">
      <alignment vertical="center"/>
    </xf>
    <xf numFmtId="49" fontId="2" fillId="0" borderId="8"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170" fontId="16" fillId="0" borderId="8" xfId="1" applyNumberFormat="1" applyFont="1" applyBorder="1" applyAlignment="1">
      <alignment horizontal="right" vertical="center" wrapText="1"/>
    </xf>
    <xf numFmtId="0" fontId="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 fillId="0" borderId="8" xfId="0" applyFont="1" applyBorder="1" applyAlignment="1">
      <alignment horizontal="center" vertical="center" wrapText="1"/>
    </xf>
    <xf numFmtId="0" fontId="16" fillId="0" borderId="8" xfId="0" applyFont="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7" fillId="0" borderId="2" xfId="0" applyFont="1" applyBorder="1" applyAlignment="1">
      <alignment horizontal="center" vertical="center" wrapText="1"/>
    </xf>
    <xf numFmtId="3" fontId="17" fillId="0" borderId="2" xfId="0" applyNumberFormat="1" applyFont="1" applyBorder="1" applyAlignment="1">
      <alignment vertical="center" wrapText="1"/>
    </xf>
    <xf numFmtId="168" fontId="21" fillId="0" borderId="8" xfId="1" applyNumberFormat="1" applyFont="1" applyBorder="1" applyAlignment="1">
      <alignment horizontal="right" vertical="center"/>
    </xf>
    <xf numFmtId="167" fontId="21" fillId="0" borderId="8" xfId="0" applyNumberFormat="1" applyFont="1" applyBorder="1" applyAlignment="1">
      <alignment horizontal="right" vertical="center"/>
    </xf>
    <xf numFmtId="168" fontId="19" fillId="0" borderId="8" xfId="1" applyNumberFormat="1" applyFont="1" applyBorder="1" applyAlignment="1">
      <alignment horizontal="right" vertical="center" wrapText="1"/>
    </xf>
    <xf numFmtId="0" fontId="19" fillId="0" borderId="2" xfId="0" applyFont="1" applyBorder="1" applyAlignment="1">
      <alignment horizontal="center" vertical="center" wrapText="1"/>
    </xf>
    <xf numFmtId="0" fontId="19" fillId="0" borderId="8" xfId="0" applyFont="1" applyBorder="1" applyAlignment="1">
      <alignment vertical="center"/>
    </xf>
    <xf numFmtId="170" fontId="19" fillId="0" borderId="8" xfId="1" applyNumberFormat="1" applyFont="1" applyBorder="1" applyAlignment="1">
      <alignment horizontal="right" vertical="center" wrapText="1"/>
    </xf>
    <xf numFmtId="0" fontId="21" fillId="0" borderId="8" xfId="0" applyFont="1" applyBorder="1" applyAlignment="1"/>
    <xf numFmtId="169" fontId="21" fillId="0" borderId="8" xfId="1" applyNumberFormat="1" applyFont="1" applyBorder="1" applyAlignment="1"/>
    <xf numFmtId="0" fontId="18" fillId="0" borderId="8" xfId="0" applyFont="1" applyBorder="1" applyAlignment="1">
      <alignment wrapText="1"/>
    </xf>
    <xf numFmtId="0" fontId="20" fillId="0" borderId="8" xfId="0" applyFont="1" applyBorder="1" applyAlignment="1">
      <alignment wrapText="1"/>
    </xf>
    <xf numFmtId="0" fontId="21" fillId="0" borderId="8" xfId="0" applyFont="1" applyBorder="1" applyAlignment="1">
      <alignment wrapText="1"/>
    </xf>
    <xf numFmtId="49" fontId="2" fillId="0" borderId="4" xfId="0" applyNumberFormat="1" applyFont="1" applyBorder="1" applyAlignment="1">
      <alignment horizontal="left" vertical="center" wrapText="1"/>
    </xf>
    <xf numFmtId="49" fontId="1" fillId="0" borderId="2" xfId="0" applyNumberFormat="1" applyFont="1" applyBorder="1" applyAlignment="1">
      <alignment horizontal="left" vertical="center" wrapText="1"/>
    </xf>
    <xf numFmtId="49" fontId="1" fillId="0" borderId="8" xfId="0" applyNumberFormat="1" applyFont="1" applyBorder="1" applyAlignment="1">
      <alignment horizontal="left" vertical="center" wrapText="1"/>
    </xf>
    <xf numFmtId="49" fontId="16" fillId="0" borderId="1" xfId="0" applyNumberFormat="1" applyFont="1" applyBorder="1" applyAlignment="1">
      <alignment horizontal="left" vertical="center" wrapText="1"/>
    </xf>
    <xf numFmtId="49" fontId="19" fillId="0" borderId="1" xfId="0" applyNumberFormat="1" applyFont="1" applyBorder="1" applyAlignment="1">
      <alignment horizontal="left" vertical="center" wrapText="1"/>
    </xf>
    <xf numFmtId="49" fontId="19"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49" fontId="16" fillId="0" borderId="2"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16" fillId="0" borderId="8" xfId="0" applyNumberFormat="1" applyFont="1" applyBorder="1" applyAlignment="1">
      <alignment horizontal="left" vertical="center" wrapText="1"/>
    </xf>
    <xf numFmtId="49" fontId="14" fillId="0" borderId="5" xfId="0" applyNumberFormat="1" applyFont="1" applyBorder="1" applyAlignment="1">
      <alignment horizontal="left" vertical="center" wrapText="1"/>
    </xf>
    <xf numFmtId="49" fontId="14" fillId="0" borderId="1" xfId="0" applyNumberFormat="1" applyFont="1" applyBorder="1" applyAlignment="1">
      <alignment horizontal="left" vertical="center" wrapText="1"/>
    </xf>
    <xf numFmtId="49" fontId="14" fillId="0" borderId="8" xfId="0" applyNumberFormat="1" applyFont="1" applyBorder="1" applyAlignment="1">
      <alignment horizontal="left" vertical="center" wrapText="1"/>
    </xf>
    <xf numFmtId="49" fontId="16" fillId="0" borderId="8" xfId="0" applyNumberFormat="1" applyFont="1" applyBorder="1" applyAlignment="1">
      <alignment horizontal="left" vertical="center" wrapText="1"/>
    </xf>
    <xf numFmtId="49" fontId="19" fillId="0" borderId="8" xfId="0" applyNumberFormat="1" applyFont="1" applyBorder="1" applyAlignment="1">
      <alignment horizontal="left" vertical="center" wrapText="1"/>
    </xf>
    <xf numFmtId="49" fontId="17" fillId="0" borderId="8"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0" fontId="18" fillId="0" borderId="8" xfId="0" applyFont="1" applyBorder="1" applyAlignment="1">
      <alignment vertical="center"/>
    </xf>
    <xf numFmtId="0" fontId="18" fillId="0" borderId="8" xfId="0" applyFont="1" applyBorder="1" applyAlignment="1">
      <alignment vertical="center" wrapText="1"/>
    </xf>
    <xf numFmtId="0" fontId="20" fillId="0" borderId="8" xfId="0" applyFont="1" applyBorder="1" applyAlignment="1">
      <alignment vertical="center"/>
    </xf>
    <xf numFmtId="0" fontId="21" fillId="0" borderId="8" xfId="0" applyFont="1" applyBorder="1" applyAlignment="1">
      <alignment vertical="center"/>
    </xf>
    <xf numFmtId="167" fontId="18" fillId="0" borderId="8" xfId="1" applyNumberFormat="1" applyFont="1" applyBorder="1" applyAlignment="1">
      <alignment vertical="center"/>
    </xf>
    <xf numFmtId="4" fontId="1" fillId="0" borderId="1" xfId="0" applyNumberFormat="1" applyFont="1" applyBorder="1" applyAlignment="1">
      <alignment horizontal="right" vertical="center" wrapText="1"/>
    </xf>
    <xf numFmtId="3" fontId="1" fillId="0" borderId="0" xfId="0" applyNumberFormat="1" applyFont="1"/>
    <xf numFmtId="3" fontId="16" fillId="0" borderId="2" xfId="0" applyNumberFormat="1" applyFont="1" applyBorder="1" applyAlignment="1">
      <alignment vertical="center" wrapText="1"/>
    </xf>
    <xf numFmtId="0" fontId="17"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8" xfId="0" applyNumberFormat="1"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49" fontId="1" fillId="0" borderId="9" xfId="0" applyNumberFormat="1" applyFont="1" applyBorder="1" applyAlignment="1">
      <alignment horizontal="left" vertical="center" wrapText="1"/>
    </xf>
    <xf numFmtId="49" fontId="1" fillId="0" borderId="10" xfId="0" applyNumberFormat="1" applyFont="1" applyBorder="1" applyAlignment="1">
      <alignment horizontal="left" vertical="center" wrapText="1"/>
    </xf>
    <xf numFmtId="49" fontId="1" fillId="0" borderId="11" xfId="0" applyNumberFormat="1" applyFont="1" applyBorder="1" applyAlignment="1">
      <alignment horizontal="left" vertical="center" wrapText="1"/>
    </xf>
    <xf numFmtId="49" fontId="1" fillId="0" borderId="13" xfId="0" applyNumberFormat="1" applyFont="1" applyBorder="1" applyAlignment="1">
      <alignment horizontal="left" vertical="center" wrapText="1"/>
    </xf>
    <xf numFmtId="49" fontId="1" fillId="0" borderId="12" xfId="0" applyNumberFormat="1"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49" fontId="14"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49" fontId="1" fillId="0" borderId="19"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1" fillId="0" borderId="19"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49" fontId="1" fillId="0" borderId="2" xfId="0" applyNumberFormat="1" applyFont="1" applyBorder="1" applyAlignment="1">
      <alignment horizontal="left" vertical="center" wrapText="1"/>
    </xf>
    <xf numFmtId="0" fontId="1" fillId="0" borderId="2" xfId="0" applyFont="1" applyBorder="1" applyAlignment="1">
      <alignment horizontal="left"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49" fontId="16" fillId="0" borderId="13" xfId="0" applyNumberFormat="1" applyFont="1" applyBorder="1" applyAlignment="1">
      <alignment horizontal="left" vertical="center" wrapText="1"/>
    </xf>
    <xf numFmtId="49" fontId="16" fillId="0" borderId="10" xfId="0" applyNumberFormat="1" applyFont="1" applyBorder="1" applyAlignment="1">
      <alignment horizontal="left" vertical="center" wrapText="1"/>
    </xf>
    <xf numFmtId="49" fontId="16" fillId="0" borderId="12" xfId="0" applyNumberFormat="1"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22" fillId="0" borderId="0" xfId="0" applyFont="1" applyAlignment="1">
      <alignment horizontal="center"/>
    </xf>
    <xf numFmtId="49" fontId="16" fillId="0" borderId="19" xfId="0" applyNumberFormat="1" applyFont="1" applyBorder="1" applyAlignment="1">
      <alignment horizontal="left" vertical="center" wrapText="1"/>
    </xf>
    <xf numFmtId="49" fontId="16" fillId="0" borderId="3"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0" fontId="16" fillId="0" borderId="19"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49" fontId="16" fillId="0" borderId="2" xfId="0" applyNumberFormat="1" applyFont="1" applyBorder="1" applyAlignment="1">
      <alignment horizontal="left" vertical="center" wrapText="1"/>
    </xf>
    <xf numFmtId="0" fontId="16" fillId="0" borderId="2" xfId="0" applyFont="1" applyBorder="1" applyAlignment="1">
      <alignment horizontal="left" vertical="center" wrapText="1"/>
    </xf>
    <xf numFmtId="49" fontId="16" fillId="0" borderId="8" xfId="0" applyNumberFormat="1" applyFont="1" applyBorder="1" applyAlignment="1">
      <alignment horizontal="left" vertical="center" wrapText="1"/>
    </xf>
    <xf numFmtId="0" fontId="16" fillId="0" borderId="8" xfId="0" applyFont="1" applyBorder="1" applyAlignment="1">
      <alignment horizontal="left"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49" fontId="2" fillId="0" borderId="0" xfId="0" applyNumberFormat="1" applyFont="1" applyAlignment="1">
      <alignment horizontal="center" vertical="center" wrapText="1"/>
    </xf>
    <xf numFmtId="0" fontId="16" fillId="0" borderId="8" xfId="0" applyFont="1" applyBorder="1" applyAlignment="1">
      <alignment horizontal="center" vertical="center" wrapText="1"/>
    </xf>
    <xf numFmtId="49" fontId="16" fillId="0" borderId="9" xfId="0" applyNumberFormat="1" applyFont="1" applyBorder="1" applyAlignment="1">
      <alignment horizontal="left" vertical="center" wrapText="1"/>
    </xf>
    <xf numFmtId="49" fontId="16" fillId="0" borderId="11" xfId="0" applyNumberFormat="1" applyFont="1" applyBorder="1" applyAlignment="1">
      <alignment horizontal="left" vertical="center" wrapText="1"/>
    </xf>
    <xf numFmtId="0" fontId="8" fillId="0" borderId="0" xfId="0" applyFont="1" applyAlignment="1">
      <alignment horizontal="center" vertical="center" wrapText="1"/>
    </xf>
    <xf numFmtId="0" fontId="9" fillId="0" borderId="0" xfId="0" quotePrefix="1" applyFont="1" applyAlignment="1">
      <alignment horizontal="left" vertical="center" wrapText="1"/>
    </xf>
    <xf numFmtId="0" fontId="2" fillId="0" borderId="7" xfId="0" applyFont="1" applyBorder="1" applyAlignment="1">
      <alignment horizontal="center" vertical="center" wrapText="1"/>
    </xf>
    <xf numFmtId="0" fontId="4" fillId="0" borderId="6" xfId="0" applyFont="1" applyBorder="1"/>
    <xf numFmtId="0" fontId="4" fillId="0" borderId="5" xfId="0" applyFont="1" applyBorder="1"/>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179"/>
  <sheetViews>
    <sheetView zoomScale="85" zoomScaleNormal="85" workbookViewId="0">
      <pane ySplit="6" topLeftCell="A7" activePane="bottomLeft" state="frozen"/>
      <selection pane="bottomLeft" activeCell="D14" sqref="D14"/>
    </sheetView>
  </sheetViews>
  <sheetFormatPr defaultColWidth="12.5703125" defaultRowHeight="15" x14ac:dyDescent="0.2"/>
  <cols>
    <col min="1" max="1" width="9" style="61" bestFit="1" customWidth="1"/>
    <col min="2" max="2" width="27.42578125" style="60" customWidth="1"/>
    <col min="3" max="4" width="9" style="60" customWidth="1"/>
    <col min="5" max="5" width="10.7109375" style="60" bestFit="1" customWidth="1"/>
    <col min="6" max="7" width="11.5703125" style="60" customWidth="1"/>
    <col min="8" max="8" width="11.7109375" style="60" bestFit="1" customWidth="1"/>
    <col min="9" max="9" width="12.7109375" style="60" bestFit="1" customWidth="1"/>
    <col min="10" max="10" width="15.140625" style="60" customWidth="1"/>
    <col min="11" max="11" width="16.28515625" style="60" customWidth="1"/>
    <col min="12" max="12" width="16.42578125" style="60" customWidth="1"/>
    <col min="13" max="16384" width="12.5703125" style="60"/>
  </cols>
  <sheetData>
    <row r="1" spans="1:26" ht="15.75" x14ac:dyDescent="0.25">
      <c r="A1" s="22"/>
      <c r="B1" s="1"/>
      <c r="C1" s="1"/>
      <c r="D1" s="1"/>
      <c r="E1" s="1"/>
      <c r="F1" s="1"/>
      <c r="G1" s="1"/>
      <c r="H1" s="1"/>
      <c r="I1" s="1"/>
      <c r="J1" s="1"/>
      <c r="K1" s="1"/>
      <c r="L1" s="1"/>
      <c r="M1" s="2"/>
      <c r="N1" s="2"/>
      <c r="O1" s="2"/>
      <c r="P1" s="2"/>
      <c r="Q1" s="2"/>
      <c r="R1" s="2"/>
      <c r="S1" s="2"/>
      <c r="T1" s="2"/>
      <c r="U1" s="2"/>
      <c r="V1" s="2"/>
      <c r="W1" s="2"/>
      <c r="X1" s="2"/>
      <c r="Y1" s="2"/>
      <c r="Z1" s="2"/>
    </row>
    <row r="2" spans="1:26" ht="40.5" customHeight="1" x14ac:dyDescent="0.25">
      <c r="A2" s="202" t="s">
        <v>491</v>
      </c>
      <c r="B2" s="202"/>
      <c r="C2" s="202"/>
      <c r="D2" s="202"/>
      <c r="E2" s="202"/>
      <c r="F2" s="202"/>
      <c r="G2" s="202"/>
      <c r="H2" s="202"/>
      <c r="I2" s="202"/>
      <c r="J2" s="202"/>
      <c r="K2" s="202"/>
      <c r="L2" s="202"/>
      <c r="M2" s="2"/>
      <c r="N2" s="2"/>
      <c r="O2" s="2"/>
      <c r="P2" s="2"/>
      <c r="Q2" s="2"/>
      <c r="R2" s="2"/>
      <c r="S2" s="2"/>
      <c r="T2" s="2"/>
      <c r="U2" s="2"/>
      <c r="V2" s="2"/>
      <c r="W2" s="2"/>
      <c r="X2" s="2"/>
      <c r="Y2" s="2"/>
      <c r="Z2" s="2"/>
    </row>
    <row r="3" spans="1:26" ht="15.75" x14ac:dyDescent="0.25">
      <c r="A3" s="203" t="s">
        <v>492</v>
      </c>
      <c r="B3" s="203"/>
      <c r="C3" s="203"/>
      <c r="D3" s="203"/>
      <c r="E3" s="203"/>
      <c r="F3" s="203"/>
      <c r="G3" s="203"/>
      <c r="H3" s="203"/>
      <c r="I3" s="203"/>
      <c r="J3" s="203"/>
      <c r="K3" s="203"/>
      <c r="L3" s="203"/>
      <c r="M3" s="2"/>
      <c r="N3" s="2"/>
      <c r="O3" s="2"/>
      <c r="P3" s="2"/>
      <c r="Q3" s="2"/>
      <c r="R3" s="2"/>
      <c r="S3" s="2"/>
      <c r="T3" s="2"/>
      <c r="U3" s="2"/>
      <c r="V3" s="2"/>
      <c r="W3" s="2"/>
      <c r="X3" s="2"/>
      <c r="Y3" s="2"/>
      <c r="Z3" s="2"/>
    </row>
    <row r="4" spans="1:26" ht="15.75" x14ac:dyDescent="0.25">
      <c r="A4" s="23"/>
      <c r="B4" s="3"/>
      <c r="C4" s="3"/>
      <c r="D4" s="3"/>
      <c r="E4" s="3"/>
      <c r="F4" s="3"/>
      <c r="G4" s="3"/>
      <c r="H4" s="3"/>
      <c r="I4" s="3"/>
      <c r="J4" s="3"/>
      <c r="K4" s="3"/>
      <c r="L4" s="186" t="s">
        <v>493</v>
      </c>
      <c r="M4" s="2"/>
      <c r="N4" s="2"/>
      <c r="O4" s="2"/>
      <c r="P4" s="2"/>
      <c r="Q4" s="2"/>
      <c r="R4" s="2"/>
      <c r="S4" s="2"/>
      <c r="T4" s="2"/>
      <c r="U4" s="2"/>
      <c r="V4" s="2"/>
      <c r="W4" s="2"/>
      <c r="X4" s="2"/>
      <c r="Y4" s="2"/>
      <c r="Z4" s="2"/>
    </row>
    <row r="5" spans="1:26" ht="47.25" x14ac:dyDescent="0.25">
      <c r="A5" s="45" t="s">
        <v>0</v>
      </c>
      <c r="B5" s="46" t="s">
        <v>1</v>
      </c>
      <c r="C5" s="46" t="s">
        <v>2</v>
      </c>
      <c r="D5" s="46" t="s">
        <v>3</v>
      </c>
      <c r="E5" s="83" t="s">
        <v>417</v>
      </c>
      <c r="F5" s="83" t="s">
        <v>418</v>
      </c>
      <c r="G5" s="83" t="s">
        <v>419</v>
      </c>
      <c r="H5" s="46" t="s">
        <v>6</v>
      </c>
      <c r="I5" s="83" t="s">
        <v>420</v>
      </c>
      <c r="J5" s="83" t="s">
        <v>421</v>
      </c>
      <c r="K5" s="46" t="s">
        <v>7</v>
      </c>
      <c r="L5" s="46" t="s">
        <v>8</v>
      </c>
      <c r="M5" s="2"/>
      <c r="N5" s="2"/>
      <c r="O5" s="2"/>
      <c r="P5" s="2"/>
      <c r="Q5" s="2"/>
      <c r="R5" s="2"/>
      <c r="S5" s="2"/>
      <c r="T5" s="2"/>
      <c r="U5" s="2"/>
      <c r="V5" s="2"/>
      <c r="W5" s="2"/>
      <c r="X5" s="2"/>
      <c r="Y5" s="2"/>
      <c r="Z5" s="2"/>
    </row>
    <row r="6" spans="1:26" ht="31.5" x14ac:dyDescent="0.25">
      <c r="A6" s="50" t="s">
        <v>9</v>
      </c>
      <c r="B6" s="51" t="s">
        <v>10</v>
      </c>
      <c r="C6" s="51" t="s">
        <v>11</v>
      </c>
      <c r="D6" s="51" t="s">
        <v>12</v>
      </c>
      <c r="E6" s="51" t="s">
        <v>13</v>
      </c>
      <c r="F6" s="77" t="s">
        <v>288</v>
      </c>
      <c r="G6" s="77" t="s">
        <v>14</v>
      </c>
      <c r="H6" s="77" t="s">
        <v>15</v>
      </c>
      <c r="I6" s="77" t="s">
        <v>16</v>
      </c>
      <c r="J6" s="77" t="s">
        <v>289</v>
      </c>
      <c r="K6" s="77" t="s">
        <v>290</v>
      </c>
      <c r="L6" s="77" t="s">
        <v>291</v>
      </c>
      <c r="M6" s="5"/>
      <c r="N6" s="5"/>
      <c r="O6" s="5"/>
      <c r="P6" s="5"/>
      <c r="Q6" s="5"/>
      <c r="R6" s="5"/>
      <c r="S6" s="5"/>
      <c r="T6" s="5"/>
      <c r="U6" s="5"/>
      <c r="V6" s="5"/>
      <c r="W6" s="5"/>
      <c r="X6" s="5"/>
      <c r="Y6" s="5"/>
      <c r="Z6" s="5"/>
    </row>
    <row r="7" spans="1:26" ht="31.5" x14ac:dyDescent="0.25">
      <c r="A7" s="160">
        <v>1</v>
      </c>
      <c r="B7" s="47" t="s">
        <v>17</v>
      </c>
      <c r="C7" s="48"/>
      <c r="D7" s="48"/>
      <c r="E7" s="49"/>
      <c r="F7" s="49"/>
      <c r="G7" s="132"/>
      <c r="H7" s="132"/>
      <c r="I7" s="49"/>
      <c r="J7" s="49"/>
      <c r="K7" s="49"/>
      <c r="L7" s="49"/>
      <c r="M7" s="2"/>
      <c r="N7" s="2"/>
      <c r="O7" s="2"/>
      <c r="P7" s="2"/>
      <c r="Q7" s="2"/>
      <c r="R7" s="2"/>
      <c r="S7" s="2"/>
      <c r="T7" s="2"/>
      <c r="U7" s="2"/>
      <c r="V7" s="2"/>
      <c r="W7" s="2"/>
      <c r="X7" s="2"/>
      <c r="Y7" s="2"/>
      <c r="Z7" s="2"/>
    </row>
    <row r="8" spans="1:26" ht="31.5" x14ac:dyDescent="0.25">
      <c r="A8" s="161" t="s">
        <v>209</v>
      </c>
      <c r="B8" s="52" t="s">
        <v>18</v>
      </c>
      <c r="C8" s="53" t="s">
        <v>19</v>
      </c>
      <c r="D8" s="10"/>
      <c r="E8" s="17">
        <f>LDKT!Y8</f>
        <v>62</v>
      </c>
      <c r="F8" s="17">
        <f>Dung_cu!I8</f>
        <v>0</v>
      </c>
      <c r="G8" s="17">
        <f>Vat_lieu!J8</f>
        <v>0</v>
      </c>
      <c r="H8" s="17">
        <f>Thiet_bi!J8</f>
        <v>0</v>
      </c>
      <c r="I8" s="17">
        <f>Nang_luong!J8</f>
        <v>2</v>
      </c>
      <c r="J8" s="17">
        <f t="shared" ref="J8:J20" si="0">SUM(E8:I8)</f>
        <v>64</v>
      </c>
      <c r="K8" s="17">
        <f>ROUND(J8*0.15,0)</f>
        <v>10</v>
      </c>
      <c r="L8" s="17">
        <f t="shared" ref="L8" si="1">SUM(J8:K8)</f>
        <v>74</v>
      </c>
      <c r="M8" s="2"/>
      <c r="N8" s="2"/>
      <c r="O8" s="2"/>
      <c r="P8" s="2"/>
      <c r="Q8" s="2"/>
      <c r="R8" s="2"/>
      <c r="S8" s="2"/>
      <c r="T8" s="2"/>
      <c r="U8" s="2"/>
      <c r="V8" s="2"/>
      <c r="W8" s="2"/>
      <c r="X8" s="2"/>
      <c r="Y8" s="2"/>
      <c r="Z8" s="2"/>
    </row>
    <row r="9" spans="1:26" ht="15.75" customHeight="1" x14ac:dyDescent="0.25">
      <c r="A9" s="190" t="s">
        <v>210</v>
      </c>
      <c r="B9" s="191" t="s">
        <v>300</v>
      </c>
      <c r="C9" s="187" t="s">
        <v>19</v>
      </c>
      <c r="D9" s="25" t="s">
        <v>20</v>
      </c>
      <c r="E9" s="17">
        <f>LDKT!Y9</f>
        <v>577</v>
      </c>
      <c r="F9" s="17">
        <f>Dung_cu!I15</f>
        <v>0</v>
      </c>
      <c r="G9" s="17">
        <f>Vat_lieu!J16</f>
        <v>0</v>
      </c>
      <c r="H9" s="17">
        <f>Thiet_bi!J11</f>
        <v>19</v>
      </c>
      <c r="I9" s="17">
        <f>Nang_luong!J15</f>
        <v>0</v>
      </c>
      <c r="J9" s="17">
        <f t="shared" si="0"/>
        <v>596</v>
      </c>
      <c r="K9" s="17">
        <f t="shared" ref="K9:K180" si="2">ROUND(J9*0.15,0)</f>
        <v>89</v>
      </c>
      <c r="L9" s="17">
        <f t="shared" ref="L9:L27" si="3">SUM(J9:K9)</f>
        <v>685</v>
      </c>
      <c r="M9" s="2"/>
      <c r="N9" s="2"/>
      <c r="O9" s="2"/>
      <c r="P9" s="2"/>
      <c r="Q9" s="2"/>
      <c r="R9" s="2"/>
      <c r="S9" s="2"/>
      <c r="T9" s="2"/>
      <c r="U9" s="2"/>
      <c r="V9" s="2"/>
      <c r="W9" s="2"/>
      <c r="X9" s="2"/>
      <c r="Y9" s="2"/>
      <c r="Z9" s="2"/>
    </row>
    <row r="10" spans="1:26" ht="15.75" x14ac:dyDescent="0.25">
      <c r="A10" s="190"/>
      <c r="B10" s="192"/>
      <c r="C10" s="188"/>
      <c r="D10" s="25" t="s">
        <v>21</v>
      </c>
      <c r="E10" s="17">
        <f>LDKT!Y10</f>
        <v>720</v>
      </c>
      <c r="F10" s="17">
        <f>Dung_cu!I16</f>
        <v>0</v>
      </c>
      <c r="G10" s="17">
        <f>Vat_lieu!J17</f>
        <v>0</v>
      </c>
      <c r="H10" s="17">
        <f>Thiet_bi!J12</f>
        <v>25</v>
      </c>
      <c r="I10" s="17">
        <f>Nang_luong!J16</f>
        <v>0</v>
      </c>
      <c r="J10" s="17">
        <f t="shared" si="0"/>
        <v>745</v>
      </c>
      <c r="K10" s="17">
        <f t="shared" si="2"/>
        <v>112</v>
      </c>
      <c r="L10" s="17">
        <f t="shared" si="3"/>
        <v>857</v>
      </c>
      <c r="M10" s="2"/>
      <c r="N10" s="2"/>
      <c r="O10" s="2"/>
      <c r="P10" s="2"/>
      <c r="Q10" s="2"/>
      <c r="R10" s="2"/>
      <c r="S10" s="2"/>
      <c r="T10" s="2"/>
      <c r="U10" s="2"/>
      <c r="V10" s="2"/>
      <c r="W10" s="2"/>
      <c r="X10" s="2"/>
      <c r="Y10" s="2"/>
      <c r="Z10" s="2"/>
    </row>
    <row r="11" spans="1:26" ht="15.75" x14ac:dyDescent="0.25">
      <c r="A11" s="190"/>
      <c r="B11" s="193"/>
      <c r="C11" s="189"/>
      <c r="D11" s="25" t="s">
        <v>22</v>
      </c>
      <c r="E11" s="17">
        <f>LDKT!Y11</f>
        <v>937</v>
      </c>
      <c r="F11" s="17">
        <f>Dung_cu!I17</f>
        <v>0</v>
      </c>
      <c r="G11" s="17">
        <f>Vat_lieu!J18</f>
        <v>0</v>
      </c>
      <c r="H11" s="17">
        <f>Thiet_bi!J13</f>
        <v>32</v>
      </c>
      <c r="I11" s="17">
        <f>Nang_luong!J17</f>
        <v>0</v>
      </c>
      <c r="J11" s="17">
        <f t="shared" si="0"/>
        <v>969</v>
      </c>
      <c r="K11" s="17">
        <f t="shared" si="2"/>
        <v>145</v>
      </c>
      <c r="L11" s="17">
        <f t="shared" si="3"/>
        <v>1114</v>
      </c>
      <c r="M11" s="2"/>
      <c r="N11" s="2"/>
      <c r="O11" s="2"/>
      <c r="P11" s="2"/>
      <c r="Q11" s="2"/>
      <c r="R11" s="2"/>
      <c r="S11" s="2"/>
      <c r="T11" s="2"/>
      <c r="U11" s="2"/>
      <c r="V11" s="2"/>
      <c r="W11" s="2"/>
      <c r="X11" s="2"/>
      <c r="Y11" s="2"/>
      <c r="Z11" s="2"/>
    </row>
    <row r="12" spans="1:26" ht="26.25" customHeight="1" x14ac:dyDescent="0.25">
      <c r="A12" s="194" t="s">
        <v>294</v>
      </c>
      <c r="B12" s="191" t="s">
        <v>298</v>
      </c>
      <c r="C12" s="187" t="s">
        <v>19</v>
      </c>
      <c r="D12" s="25" t="s">
        <v>20</v>
      </c>
      <c r="E12" s="17">
        <f>LDKT!Y12</f>
        <v>447</v>
      </c>
      <c r="F12" s="17">
        <f>Dung_cu!I18</f>
        <v>0</v>
      </c>
      <c r="G12" s="17">
        <f>Vat_lieu!J19</f>
        <v>0</v>
      </c>
      <c r="H12" s="17">
        <f>Thiet_bi!J14</f>
        <v>14</v>
      </c>
      <c r="I12" s="17">
        <f>Nang_luong!J18</f>
        <v>0</v>
      </c>
      <c r="J12" s="17"/>
      <c r="K12" s="17"/>
      <c r="L12" s="17"/>
      <c r="M12" s="2"/>
      <c r="N12" s="2"/>
      <c r="O12" s="2"/>
      <c r="P12" s="2"/>
      <c r="Q12" s="2"/>
      <c r="R12" s="2"/>
      <c r="S12" s="2"/>
      <c r="T12" s="2"/>
      <c r="U12" s="2"/>
      <c r="V12" s="2"/>
      <c r="W12" s="2"/>
      <c r="X12" s="2"/>
      <c r="Y12" s="2"/>
      <c r="Z12" s="2"/>
    </row>
    <row r="13" spans="1:26" ht="26.25" customHeight="1" x14ac:dyDescent="0.25">
      <c r="A13" s="195"/>
      <c r="B13" s="192"/>
      <c r="C13" s="188"/>
      <c r="D13" s="25" t="s">
        <v>21</v>
      </c>
      <c r="E13" s="17">
        <f>LDKT!Y13</f>
        <v>558</v>
      </c>
      <c r="F13" s="17">
        <f>Dung_cu!I19</f>
        <v>0</v>
      </c>
      <c r="G13" s="17">
        <f>Vat_lieu!J20</f>
        <v>0</v>
      </c>
      <c r="H13" s="17">
        <f>Thiet_bi!J17</f>
        <v>19</v>
      </c>
      <c r="I13" s="17">
        <f>Nang_luong!J19</f>
        <v>0</v>
      </c>
      <c r="J13" s="17"/>
      <c r="K13" s="17"/>
      <c r="L13" s="17"/>
      <c r="M13" s="2"/>
      <c r="N13" s="2"/>
      <c r="O13" s="2"/>
      <c r="P13" s="2"/>
      <c r="Q13" s="2"/>
      <c r="R13" s="2"/>
      <c r="S13" s="2"/>
      <c r="T13" s="2"/>
      <c r="U13" s="2"/>
      <c r="V13" s="2"/>
      <c r="W13" s="2"/>
      <c r="X13" s="2"/>
      <c r="Y13" s="2"/>
      <c r="Z13" s="2"/>
    </row>
    <row r="14" spans="1:26" ht="26.25" customHeight="1" x14ac:dyDescent="0.25">
      <c r="A14" s="196"/>
      <c r="B14" s="193"/>
      <c r="C14" s="189"/>
      <c r="D14" s="25" t="s">
        <v>22</v>
      </c>
      <c r="E14" s="17">
        <f>LDKT!Y14</f>
        <v>726</v>
      </c>
      <c r="F14" s="17">
        <f>Dung_cu!I20</f>
        <v>0</v>
      </c>
      <c r="G14" s="17">
        <f>Vat_lieu!J21</f>
        <v>0</v>
      </c>
      <c r="H14" s="17">
        <f>Thiet_bi!J20</f>
        <v>24</v>
      </c>
      <c r="I14" s="17">
        <f>Nang_luong!J20</f>
        <v>0</v>
      </c>
      <c r="J14" s="17"/>
      <c r="K14" s="17"/>
      <c r="L14" s="17"/>
      <c r="M14" s="2"/>
      <c r="N14" s="2"/>
      <c r="O14" s="2"/>
      <c r="P14" s="2"/>
      <c r="Q14" s="2"/>
      <c r="R14" s="2"/>
      <c r="S14" s="2"/>
      <c r="T14" s="2"/>
      <c r="U14" s="2"/>
      <c r="V14" s="2"/>
      <c r="W14" s="2"/>
      <c r="X14" s="2"/>
      <c r="Y14" s="2"/>
      <c r="Z14" s="2"/>
    </row>
    <row r="15" spans="1:26" ht="26.25" customHeight="1" x14ac:dyDescent="0.25">
      <c r="A15" s="194" t="s">
        <v>295</v>
      </c>
      <c r="B15" s="191" t="s">
        <v>299</v>
      </c>
      <c r="C15" s="187" t="s">
        <v>19</v>
      </c>
      <c r="D15" s="25" t="s">
        <v>20</v>
      </c>
      <c r="E15" s="17">
        <f>LDKT!Y15</f>
        <v>130</v>
      </c>
      <c r="F15" s="17">
        <f>Dung_cu!I21</f>
        <v>0</v>
      </c>
      <c r="G15" s="17">
        <f>Vat_lieu!J22</f>
        <v>0</v>
      </c>
      <c r="H15" s="17">
        <f>Thiet_bi!J23</f>
        <v>5</v>
      </c>
      <c r="I15" s="17">
        <f>Nang_luong!J21</f>
        <v>0</v>
      </c>
      <c r="J15" s="17"/>
      <c r="K15" s="17"/>
      <c r="L15" s="17"/>
      <c r="M15" s="2"/>
      <c r="N15" s="2"/>
      <c r="O15" s="2"/>
      <c r="P15" s="2"/>
      <c r="Q15" s="2"/>
      <c r="R15" s="2"/>
      <c r="S15" s="2"/>
      <c r="T15" s="2"/>
      <c r="U15" s="2"/>
      <c r="V15" s="2"/>
      <c r="W15" s="2"/>
      <c r="X15" s="2"/>
      <c r="Y15" s="2"/>
      <c r="Z15" s="2"/>
    </row>
    <row r="16" spans="1:26" ht="26.25" customHeight="1" x14ac:dyDescent="0.25">
      <c r="A16" s="195"/>
      <c r="B16" s="192"/>
      <c r="C16" s="188"/>
      <c r="D16" s="25" t="s">
        <v>21</v>
      </c>
      <c r="E16" s="17">
        <f>LDKT!Y16</f>
        <v>162</v>
      </c>
      <c r="F16" s="17">
        <f>Dung_cu!I22</f>
        <v>0</v>
      </c>
      <c r="G16" s="17">
        <f>Vat_lieu!J23</f>
        <v>0</v>
      </c>
      <c r="H16" s="17">
        <f>Thiet_bi!J26</f>
        <v>6</v>
      </c>
      <c r="I16" s="17">
        <f>Nang_luong!J22</f>
        <v>0</v>
      </c>
      <c r="J16" s="17"/>
      <c r="K16" s="17"/>
      <c r="L16" s="17"/>
      <c r="M16" s="2"/>
      <c r="N16" s="2"/>
      <c r="O16" s="2"/>
      <c r="P16" s="2"/>
      <c r="Q16" s="2"/>
      <c r="R16" s="2"/>
      <c r="S16" s="2"/>
      <c r="T16" s="2"/>
      <c r="U16" s="2"/>
      <c r="V16" s="2"/>
      <c r="W16" s="2"/>
      <c r="X16" s="2"/>
      <c r="Y16" s="2"/>
      <c r="Z16" s="2"/>
    </row>
    <row r="17" spans="1:26" ht="26.25" customHeight="1" x14ac:dyDescent="0.25">
      <c r="A17" s="196"/>
      <c r="B17" s="193"/>
      <c r="C17" s="189"/>
      <c r="D17" s="25" t="s">
        <v>22</v>
      </c>
      <c r="E17" s="17">
        <f>LDKT!Y17</f>
        <v>211</v>
      </c>
      <c r="F17" s="17">
        <f>Dung_cu!I23</f>
        <v>0</v>
      </c>
      <c r="G17" s="17">
        <f>Vat_lieu!J24</f>
        <v>0</v>
      </c>
      <c r="H17" s="17">
        <f>Thiet_bi!J29</f>
        <v>8</v>
      </c>
      <c r="I17" s="17">
        <f>Nang_luong!J23</f>
        <v>0</v>
      </c>
      <c r="J17" s="17"/>
      <c r="K17" s="17"/>
      <c r="L17" s="17"/>
      <c r="M17" s="2"/>
      <c r="N17" s="2"/>
      <c r="O17" s="2"/>
      <c r="P17" s="2"/>
      <c r="Q17" s="2"/>
      <c r="R17" s="2"/>
      <c r="S17" s="2"/>
      <c r="T17" s="2"/>
      <c r="U17" s="2"/>
      <c r="V17" s="2"/>
      <c r="W17" s="2"/>
      <c r="X17" s="2"/>
      <c r="Y17" s="2"/>
      <c r="Z17" s="2"/>
    </row>
    <row r="18" spans="1:26" ht="15.75" x14ac:dyDescent="0.25">
      <c r="A18" s="190" t="s">
        <v>211</v>
      </c>
      <c r="B18" s="191" t="s">
        <v>301</v>
      </c>
      <c r="C18" s="187" t="s">
        <v>19</v>
      </c>
      <c r="D18" s="25" t="s">
        <v>20</v>
      </c>
      <c r="E18" s="17">
        <f>LDKT!Y18</f>
        <v>577</v>
      </c>
      <c r="F18" s="17">
        <f>Dung_cu!I24</f>
        <v>0</v>
      </c>
      <c r="G18" s="17">
        <f>Vat_lieu!J25</f>
        <v>0</v>
      </c>
      <c r="H18" s="17">
        <f>Thiet_bi!J32</f>
        <v>19</v>
      </c>
      <c r="I18" s="17">
        <f>Nang_luong!J24</f>
        <v>0</v>
      </c>
      <c r="J18" s="17">
        <f t="shared" si="0"/>
        <v>596</v>
      </c>
      <c r="K18" s="17">
        <f t="shared" si="2"/>
        <v>89</v>
      </c>
      <c r="L18" s="17">
        <f t="shared" si="3"/>
        <v>685</v>
      </c>
      <c r="M18" s="2"/>
      <c r="N18" s="2"/>
      <c r="O18" s="2"/>
      <c r="P18" s="2"/>
      <c r="Q18" s="2"/>
      <c r="R18" s="2"/>
      <c r="S18" s="2"/>
      <c r="T18" s="2"/>
      <c r="U18" s="2"/>
      <c r="V18" s="2"/>
      <c r="W18" s="2"/>
      <c r="X18" s="2"/>
      <c r="Y18" s="2"/>
      <c r="Z18" s="2"/>
    </row>
    <row r="19" spans="1:26" ht="15.75" x14ac:dyDescent="0.25">
      <c r="A19" s="190"/>
      <c r="B19" s="192"/>
      <c r="C19" s="188"/>
      <c r="D19" s="25" t="s">
        <v>21</v>
      </c>
      <c r="E19" s="17">
        <f>LDKT!Y19</f>
        <v>720</v>
      </c>
      <c r="F19" s="17">
        <f>Dung_cu!I25</f>
        <v>0</v>
      </c>
      <c r="G19" s="17">
        <f>Vat_lieu!J26</f>
        <v>0</v>
      </c>
      <c r="H19" s="17">
        <f>Thiet_bi!J33</f>
        <v>25</v>
      </c>
      <c r="I19" s="17">
        <f>Nang_luong!J25</f>
        <v>0</v>
      </c>
      <c r="J19" s="17">
        <f t="shared" si="0"/>
        <v>745</v>
      </c>
      <c r="K19" s="17">
        <f t="shared" si="2"/>
        <v>112</v>
      </c>
      <c r="L19" s="17">
        <f t="shared" si="3"/>
        <v>857</v>
      </c>
      <c r="M19" s="2"/>
      <c r="N19" s="2"/>
      <c r="O19" s="2"/>
      <c r="P19" s="2"/>
      <c r="Q19" s="2"/>
      <c r="R19" s="2"/>
      <c r="S19" s="2"/>
      <c r="T19" s="2"/>
      <c r="U19" s="2"/>
      <c r="V19" s="2"/>
      <c r="W19" s="2"/>
      <c r="X19" s="2"/>
      <c r="Y19" s="2"/>
      <c r="Z19" s="2"/>
    </row>
    <row r="20" spans="1:26" ht="15.75" x14ac:dyDescent="0.25">
      <c r="A20" s="190"/>
      <c r="B20" s="193"/>
      <c r="C20" s="189"/>
      <c r="D20" s="25" t="s">
        <v>22</v>
      </c>
      <c r="E20" s="17">
        <f>LDKT!Y20</f>
        <v>937</v>
      </c>
      <c r="F20" s="17">
        <f>Dung_cu!I26</f>
        <v>0</v>
      </c>
      <c r="G20" s="17">
        <f>Vat_lieu!J27</f>
        <v>0</v>
      </c>
      <c r="H20" s="17">
        <f>Thiet_bi!J34</f>
        <v>32</v>
      </c>
      <c r="I20" s="17">
        <f>Nang_luong!J26</f>
        <v>0</v>
      </c>
      <c r="J20" s="17">
        <f t="shared" si="0"/>
        <v>969</v>
      </c>
      <c r="K20" s="17">
        <f t="shared" si="2"/>
        <v>145</v>
      </c>
      <c r="L20" s="17">
        <f t="shared" si="3"/>
        <v>1114</v>
      </c>
      <c r="M20" s="2"/>
      <c r="N20" s="2"/>
      <c r="O20" s="2"/>
      <c r="P20" s="2"/>
      <c r="Q20" s="2"/>
      <c r="R20" s="2"/>
      <c r="S20" s="2"/>
      <c r="T20" s="2"/>
      <c r="U20" s="2"/>
      <c r="V20" s="2"/>
      <c r="W20" s="2"/>
      <c r="X20" s="2"/>
      <c r="Y20" s="2"/>
      <c r="Z20" s="2"/>
    </row>
    <row r="21" spans="1:26" ht="26.25" customHeight="1" x14ac:dyDescent="0.25">
      <c r="A21" s="194" t="s">
        <v>296</v>
      </c>
      <c r="B21" s="191" t="s">
        <v>298</v>
      </c>
      <c r="C21" s="187" t="s">
        <v>19</v>
      </c>
      <c r="D21" s="25" t="s">
        <v>20</v>
      </c>
      <c r="E21" s="17">
        <f>LDKT!Y21</f>
        <v>447</v>
      </c>
      <c r="F21" s="17">
        <f>Dung_cu!I27</f>
        <v>0</v>
      </c>
      <c r="G21" s="17">
        <f>Vat_lieu!J28</f>
        <v>0</v>
      </c>
      <c r="H21" s="17">
        <f>Thiet_bi!J35</f>
        <v>14</v>
      </c>
      <c r="I21" s="17">
        <f>Nang_luong!J27</f>
        <v>0</v>
      </c>
      <c r="J21" s="17"/>
      <c r="K21" s="17"/>
      <c r="L21" s="17"/>
      <c r="M21" s="2"/>
      <c r="N21" s="2"/>
      <c r="O21" s="2"/>
      <c r="P21" s="2"/>
      <c r="Q21" s="2"/>
      <c r="R21" s="2"/>
      <c r="S21" s="2"/>
      <c r="T21" s="2"/>
      <c r="U21" s="2"/>
      <c r="V21" s="2"/>
      <c r="W21" s="2"/>
      <c r="X21" s="2"/>
      <c r="Y21" s="2"/>
      <c r="Z21" s="2"/>
    </row>
    <row r="22" spans="1:26" ht="26.25" customHeight="1" x14ac:dyDescent="0.25">
      <c r="A22" s="195"/>
      <c r="B22" s="192"/>
      <c r="C22" s="188"/>
      <c r="D22" s="25" t="s">
        <v>21</v>
      </c>
      <c r="E22" s="17">
        <f>LDKT!Y22</f>
        <v>558</v>
      </c>
      <c r="F22" s="17">
        <f>Dung_cu!I28</f>
        <v>0</v>
      </c>
      <c r="G22" s="17">
        <f>Vat_lieu!J29</f>
        <v>0</v>
      </c>
      <c r="H22" s="17">
        <f>Thiet_bi!J38</f>
        <v>19</v>
      </c>
      <c r="I22" s="17">
        <f>Nang_luong!J28</f>
        <v>0</v>
      </c>
      <c r="J22" s="17"/>
      <c r="K22" s="17"/>
      <c r="L22" s="17"/>
      <c r="M22" s="2"/>
      <c r="N22" s="2"/>
      <c r="O22" s="2"/>
      <c r="P22" s="2"/>
      <c r="Q22" s="2"/>
      <c r="R22" s="2"/>
      <c r="S22" s="2"/>
      <c r="T22" s="2"/>
      <c r="U22" s="2"/>
      <c r="V22" s="2"/>
      <c r="W22" s="2"/>
      <c r="X22" s="2"/>
      <c r="Y22" s="2"/>
      <c r="Z22" s="2"/>
    </row>
    <row r="23" spans="1:26" ht="26.25" customHeight="1" x14ac:dyDescent="0.25">
      <c r="A23" s="196"/>
      <c r="B23" s="193"/>
      <c r="C23" s="189"/>
      <c r="D23" s="25" t="s">
        <v>22</v>
      </c>
      <c r="E23" s="17">
        <f>LDKT!Y23</f>
        <v>726</v>
      </c>
      <c r="F23" s="17">
        <f>Dung_cu!I29</f>
        <v>0</v>
      </c>
      <c r="G23" s="17">
        <f>Vat_lieu!J30</f>
        <v>0</v>
      </c>
      <c r="H23" s="17">
        <f>Thiet_bi!J41</f>
        <v>24</v>
      </c>
      <c r="I23" s="17">
        <f>Nang_luong!J29</f>
        <v>0</v>
      </c>
      <c r="J23" s="17"/>
      <c r="K23" s="17"/>
      <c r="L23" s="17"/>
      <c r="M23" s="2"/>
      <c r="N23" s="2"/>
      <c r="O23" s="2"/>
      <c r="P23" s="2"/>
      <c r="Q23" s="2"/>
      <c r="R23" s="2"/>
      <c r="S23" s="2"/>
      <c r="T23" s="2"/>
      <c r="U23" s="2"/>
      <c r="V23" s="2"/>
      <c r="W23" s="2"/>
      <c r="X23" s="2"/>
      <c r="Y23" s="2"/>
      <c r="Z23" s="2"/>
    </row>
    <row r="24" spans="1:26" ht="26.25" customHeight="1" x14ac:dyDescent="0.25">
      <c r="A24" s="194" t="s">
        <v>297</v>
      </c>
      <c r="B24" s="191" t="s">
        <v>299</v>
      </c>
      <c r="C24" s="187" t="s">
        <v>19</v>
      </c>
      <c r="D24" s="25" t="s">
        <v>20</v>
      </c>
      <c r="E24" s="17">
        <f>LDKT!Y24</f>
        <v>130</v>
      </c>
      <c r="F24" s="17">
        <f>Dung_cu!I30</f>
        <v>0</v>
      </c>
      <c r="G24" s="17">
        <f>Vat_lieu!J31</f>
        <v>0</v>
      </c>
      <c r="H24" s="17">
        <f>Thiet_bi!J44</f>
        <v>5</v>
      </c>
      <c r="I24" s="17">
        <f>Nang_luong!J30</f>
        <v>0</v>
      </c>
      <c r="J24" s="17"/>
      <c r="K24" s="17"/>
      <c r="L24" s="17"/>
      <c r="M24" s="2"/>
      <c r="N24" s="2"/>
      <c r="O24" s="2"/>
      <c r="P24" s="2"/>
      <c r="Q24" s="2"/>
      <c r="R24" s="2"/>
      <c r="S24" s="2"/>
      <c r="T24" s="2"/>
      <c r="U24" s="2"/>
      <c r="V24" s="2"/>
      <c r="W24" s="2"/>
      <c r="X24" s="2"/>
      <c r="Y24" s="2"/>
      <c r="Z24" s="2"/>
    </row>
    <row r="25" spans="1:26" ht="26.25" customHeight="1" x14ac:dyDescent="0.25">
      <c r="A25" s="195"/>
      <c r="B25" s="192"/>
      <c r="C25" s="188"/>
      <c r="D25" s="25" t="s">
        <v>21</v>
      </c>
      <c r="E25" s="17">
        <f>LDKT!Y25</f>
        <v>162</v>
      </c>
      <c r="F25" s="17">
        <f>Dung_cu!I31</f>
        <v>0</v>
      </c>
      <c r="G25" s="17">
        <f>Vat_lieu!J32</f>
        <v>0</v>
      </c>
      <c r="H25" s="17">
        <f>Thiet_bi!J47</f>
        <v>6</v>
      </c>
      <c r="I25" s="17">
        <f>Nang_luong!J31</f>
        <v>0</v>
      </c>
      <c r="J25" s="17"/>
      <c r="K25" s="17"/>
      <c r="L25" s="17"/>
      <c r="M25" s="2"/>
      <c r="N25" s="2"/>
      <c r="O25" s="2"/>
      <c r="P25" s="2"/>
      <c r="Q25" s="2"/>
      <c r="R25" s="2"/>
      <c r="S25" s="2"/>
      <c r="T25" s="2"/>
      <c r="U25" s="2"/>
      <c r="V25" s="2"/>
      <c r="W25" s="2"/>
      <c r="X25" s="2"/>
      <c r="Y25" s="2"/>
      <c r="Z25" s="2"/>
    </row>
    <row r="26" spans="1:26" ht="26.25" customHeight="1" x14ac:dyDescent="0.25">
      <c r="A26" s="196"/>
      <c r="B26" s="193"/>
      <c r="C26" s="189"/>
      <c r="D26" s="25" t="s">
        <v>22</v>
      </c>
      <c r="E26" s="17">
        <f>LDKT!Y26</f>
        <v>211</v>
      </c>
      <c r="F26" s="17">
        <f>Dung_cu!I32</f>
        <v>0</v>
      </c>
      <c r="G26" s="17">
        <f>Vat_lieu!J33</f>
        <v>0</v>
      </c>
      <c r="H26" s="17">
        <f>Thiet_bi!J50</f>
        <v>8</v>
      </c>
      <c r="I26" s="17">
        <f>Nang_luong!J32</f>
        <v>0</v>
      </c>
      <c r="J26" s="17"/>
      <c r="K26" s="17"/>
      <c r="L26" s="17"/>
      <c r="M26" s="2"/>
      <c r="N26" s="2"/>
      <c r="O26" s="2"/>
      <c r="P26" s="2"/>
      <c r="Q26" s="2"/>
      <c r="R26" s="2"/>
      <c r="S26" s="2"/>
      <c r="T26" s="2"/>
      <c r="U26" s="2"/>
      <c r="V26" s="2"/>
      <c r="W26" s="2"/>
      <c r="X26" s="2"/>
      <c r="Y26" s="2"/>
      <c r="Z26" s="2"/>
    </row>
    <row r="27" spans="1:26" ht="94.5" x14ac:dyDescent="0.25">
      <c r="A27" s="162" t="s">
        <v>212</v>
      </c>
      <c r="B27" s="85" t="s">
        <v>23</v>
      </c>
      <c r="C27" s="26"/>
      <c r="D27" s="10"/>
      <c r="E27" s="17">
        <f>LDKT!Y27</f>
        <v>0</v>
      </c>
      <c r="F27" s="17">
        <f>Dung_cu!I33</f>
        <v>0</v>
      </c>
      <c r="G27" s="17">
        <f>Vat_lieu!J34</f>
        <v>0</v>
      </c>
      <c r="H27" s="17">
        <f>Thiet_bi!J53</f>
        <v>0</v>
      </c>
      <c r="I27" s="17">
        <f>Nang_luong!J33</f>
        <v>0</v>
      </c>
      <c r="J27" s="17">
        <f>SUM(E27:I27)</f>
        <v>0</v>
      </c>
      <c r="K27" s="17">
        <f t="shared" si="2"/>
        <v>0</v>
      </c>
      <c r="L27" s="17">
        <f t="shared" si="3"/>
        <v>0</v>
      </c>
      <c r="M27" s="2"/>
      <c r="N27" s="2"/>
      <c r="O27" s="2"/>
      <c r="P27" s="2"/>
      <c r="Q27" s="2"/>
      <c r="R27" s="2"/>
      <c r="S27" s="2"/>
      <c r="T27" s="2"/>
      <c r="U27" s="2"/>
      <c r="V27" s="2"/>
      <c r="W27" s="2"/>
      <c r="X27" s="2"/>
      <c r="Y27" s="2"/>
      <c r="Z27" s="2"/>
    </row>
    <row r="28" spans="1:26" ht="47.25" x14ac:dyDescent="0.25">
      <c r="A28" s="160" t="s">
        <v>213</v>
      </c>
      <c r="B28" s="6" t="s">
        <v>24</v>
      </c>
      <c r="C28" s="7"/>
      <c r="D28" s="7"/>
      <c r="E28" s="55"/>
      <c r="F28" s="56"/>
      <c r="G28" s="55"/>
      <c r="H28" s="55"/>
      <c r="I28" s="56"/>
      <c r="J28" s="55"/>
      <c r="K28" s="55"/>
      <c r="L28" s="55"/>
      <c r="M28" s="2"/>
      <c r="N28" s="2"/>
      <c r="O28" s="2"/>
      <c r="P28" s="2"/>
      <c r="Q28" s="2"/>
      <c r="R28" s="2"/>
      <c r="S28" s="2"/>
      <c r="T28" s="2"/>
      <c r="U28" s="2"/>
      <c r="V28" s="2"/>
      <c r="W28" s="2"/>
      <c r="X28" s="2"/>
      <c r="Y28" s="2"/>
      <c r="Z28" s="2"/>
    </row>
    <row r="29" spans="1:26" ht="47.25" x14ac:dyDescent="0.25">
      <c r="A29" s="163" t="s">
        <v>214</v>
      </c>
      <c r="B29" s="8" t="s">
        <v>25</v>
      </c>
      <c r="C29" s="10"/>
      <c r="D29" s="10"/>
      <c r="E29" s="17">
        <f>LDKT!Y29</f>
        <v>0</v>
      </c>
      <c r="F29" s="17">
        <f>Dung_cu!I35</f>
        <v>0</v>
      </c>
      <c r="G29" s="17">
        <f>Vat_lieu!J36</f>
        <v>0</v>
      </c>
      <c r="H29" s="17">
        <f>Thiet_bi!J55</f>
        <v>0</v>
      </c>
      <c r="I29" s="20">
        <f>Nang_luong!J35</f>
        <v>0</v>
      </c>
      <c r="J29" s="17">
        <f t="shared" ref="J29" si="4">SUM(E29:I29)</f>
        <v>0</v>
      </c>
      <c r="K29" s="17">
        <f>ROUND(J29*0.15,0)</f>
        <v>0</v>
      </c>
      <c r="L29" s="17">
        <f t="shared" ref="L29" si="5">SUM(J29:K29)</f>
        <v>0</v>
      </c>
      <c r="M29" s="2"/>
      <c r="N29" s="2"/>
      <c r="O29" s="2"/>
      <c r="P29" s="2"/>
      <c r="Q29" s="2"/>
      <c r="R29" s="2"/>
      <c r="S29" s="2"/>
      <c r="T29" s="2"/>
      <c r="U29" s="2"/>
      <c r="V29" s="2"/>
      <c r="W29" s="2"/>
      <c r="X29" s="2"/>
      <c r="Y29" s="2"/>
      <c r="Z29" s="2"/>
    </row>
    <row r="30" spans="1:26" ht="31.5" x14ac:dyDescent="0.25">
      <c r="A30" s="164" t="s">
        <v>202</v>
      </c>
      <c r="B30" s="93" t="s">
        <v>374</v>
      </c>
      <c r="C30" s="94"/>
      <c r="D30" s="68" t="s">
        <v>309</v>
      </c>
      <c r="E30" s="95"/>
      <c r="F30" s="96"/>
      <c r="G30" s="95"/>
      <c r="H30" s="95"/>
      <c r="I30" s="96"/>
      <c r="J30" s="95"/>
      <c r="K30" s="95"/>
      <c r="L30" s="95"/>
      <c r="M30" s="2"/>
      <c r="N30" s="2"/>
      <c r="O30" s="2"/>
      <c r="P30" s="2"/>
      <c r="Q30" s="2"/>
      <c r="R30" s="2"/>
      <c r="S30" s="2"/>
      <c r="T30" s="2"/>
      <c r="U30" s="2"/>
      <c r="V30" s="2"/>
      <c r="W30" s="2"/>
      <c r="X30" s="2"/>
      <c r="Y30" s="2"/>
      <c r="Z30" s="2"/>
    </row>
    <row r="31" spans="1:26" ht="15.75" x14ac:dyDescent="0.25">
      <c r="A31" s="163" t="s">
        <v>376</v>
      </c>
      <c r="B31" s="8" t="s">
        <v>26</v>
      </c>
      <c r="C31" s="10" t="s">
        <v>27</v>
      </c>
      <c r="D31" s="10"/>
      <c r="E31" s="17">
        <f>LDKT!Y31</f>
        <v>451338</v>
      </c>
      <c r="F31" s="17">
        <f>Dung_cu!I37</f>
        <v>4400</v>
      </c>
      <c r="G31" s="17">
        <f>Vat_lieu!J38</f>
        <v>3740</v>
      </c>
      <c r="H31" s="17">
        <f>Thiet_bi!J57</f>
        <v>1333</v>
      </c>
      <c r="I31" s="20">
        <f>Nang_luong!J37</f>
        <v>15555</v>
      </c>
      <c r="J31" s="17">
        <f t="shared" ref="J31:J33" si="6">SUM(E31:I31)</f>
        <v>476366</v>
      </c>
      <c r="K31" s="17">
        <f t="shared" ref="K31:K56" si="7">ROUND(J31*0.15,0)</f>
        <v>71455</v>
      </c>
      <c r="L31" s="17">
        <f t="shared" ref="L31:L33" si="8">SUM(J31:K31)</f>
        <v>547821</v>
      </c>
      <c r="M31" s="2"/>
      <c r="N31" s="2"/>
      <c r="O31" s="2"/>
      <c r="P31" s="2"/>
      <c r="Q31" s="2"/>
      <c r="R31" s="2"/>
      <c r="S31" s="2"/>
      <c r="T31" s="2"/>
      <c r="U31" s="2"/>
      <c r="V31" s="2"/>
      <c r="W31" s="2"/>
      <c r="X31" s="2"/>
      <c r="Y31" s="2"/>
      <c r="Z31" s="2"/>
    </row>
    <row r="32" spans="1:26" ht="94.5" x14ac:dyDescent="0.25">
      <c r="A32" s="163" t="s">
        <v>377</v>
      </c>
      <c r="B32" s="8" t="s">
        <v>28</v>
      </c>
      <c r="C32" s="10" t="s">
        <v>29</v>
      </c>
      <c r="D32" s="10"/>
      <c r="E32" s="17">
        <f>LDKT!Y32</f>
        <v>23107</v>
      </c>
      <c r="F32" s="17">
        <f>Dung_cu!I45</f>
        <v>4324</v>
      </c>
      <c r="G32" s="17">
        <f>Vat_lieu!J43</f>
        <v>1186</v>
      </c>
      <c r="H32" s="17">
        <f>Thiet_bi!J61</f>
        <v>16</v>
      </c>
      <c r="I32" s="20">
        <f>Nang_luong!J47</f>
        <v>151</v>
      </c>
      <c r="J32" s="17">
        <f t="shared" si="6"/>
        <v>28784</v>
      </c>
      <c r="K32" s="17">
        <f t="shared" si="7"/>
        <v>4318</v>
      </c>
      <c r="L32" s="17">
        <f t="shared" si="8"/>
        <v>33102</v>
      </c>
      <c r="M32" s="2"/>
      <c r="N32" s="2"/>
      <c r="O32" s="2"/>
      <c r="P32" s="2"/>
      <c r="Q32" s="2"/>
      <c r="R32" s="2"/>
      <c r="S32" s="2"/>
      <c r="T32" s="2"/>
      <c r="U32" s="2"/>
      <c r="V32" s="2"/>
      <c r="W32" s="2"/>
      <c r="X32" s="2"/>
      <c r="Y32" s="2"/>
      <c r="Z32" s="2"/>
    </row>
    <row r="33" spans="1:26" ht="31.5" x14ac:dyDescent="0.25">
      <c r="A33" s="163" t="s">
        <v>378</v>
      </c>
      <c r="B33" s="8" t="s">
        <v>30</v>
      </c>
      <c r="C33" s="10" t="s">
        <v>27</v>
      </c>
      <c r="D33" s="10"/>
      <c r="E33" s="17">
        <f>LDKT!Y33</f>
        <v>25787</v>
      </c>
      <c r="F33" s="17">
        <f>Dung_cu!I52</f>
        <v>8621</v>
      </c>
      <c r="G33" s="17">
        <f>Vat_lieu!J47</f>
        <v>0</v>
      </c>
      <c r="H33" s="17">
        <f>Thiet_bi!J65</f>
        <v>0</v>
      </c>
      <c r="I33" s="20">
        <f>Nang_luong!J56</f>
        <v>742</v>
      </c>
      <c r="J33" s="17">
        <f t="shared" si="6"/>
        <v>35150</v>
      </c>
      <c r="K33" s="17">
        <f t="shared" si="7"/>
        <v>5273</v>
      </c>
      <c r="L33" s="17">
        <f t="shared" si="8"/>
        <v>40423</v>
      </c>
      <c r="M33" s="2"/>
      <c r="N33" s="2"/>
      <c r="O33" s="2"/>
      <c r="P33" s="2"/>
      <c r="Q33" s="2"/>
      <c r="R33" s="2"/>
      <c r="S33" s="2"/>
      <c r="T33" s="2"/>
      <c r="U33" s="2"/>
      <c r="V33" s="2"/>
      <c r="W33" s="2"/>
      <c r="X33" s="2"/>
      <c r="Y33" s="2"/>
      <c r="Z33" s="2"/>
    </row>
    <row r="34" spans="1:26" ht="31.5" x14ac:dyDescent="0.25">
      <c r="A34" s="165" t="s">
        <v>203</v>
      </c>
      <c r="B34" s="93" t="s">
        <v>375</v>
      </c>
      <c r="C34" s="7"/>
      <c r="D34" s="68" t="s">
        <v>386</v>
      </c>
      <c r="E34" s="55"/>
      <c r="F34" s="55"/>
      <c r="G34" s="55"/>
      <c r="H34" s="55"/>
      <c r="I34" s="55"/>
      <c r="J34" s="55"/>
      <c r="K34" s="55"/>
      <c r="L34" s="55"/>
      <c r="M34" s="2"/>
      <c r="N34" s="2"/>
      <c r="O34" s="2"/>
      <c r="P34" s="2"/>
      <c r="Q34" s="2"/>
      <c r="R34" s="2"/>
      <c r="S34" s="2"/>
      <c r="T34" s="2"/>
      <c r="U34" s="2"/>
      <c r="V34" s="2"/>
      <c r="W34" s="2"/>
      <c r="X34" s="2"/>
      <c r="Y34" s="2"/>
      <c r="Z34" s="2"/>
    </row>
    <row r="35" spans="1:26" ht="15.75" x14ac:dyDescent="0.25">
      <c r="A35" s="163" t="s">
        <v>379</v>
      </c>
      <c r="B35" s="8" t="s">
        <v>26</v>
      </c>
      <c r="C35" s="10" t="s">
        <v>27</v>
      </c>
      <c r="D35" s="10"/>
      <c r="E35" s="17">
        <f>LDKT!Y35</f>
        <v>270803</v>
      </c>
      <c r="F35" s="17">
        <f>Dung_cu!I60</f>
        <v>2641</v>
      </c>
      <c r="G35" s="17">
        <f>Vat_lieu!J49</f>
        <v>2244</v>
      </c>
      <c r="H35" s="17">
        <f>Thiet_bi!J67</f>
        <v>800</v>
      </c>
      <c r="I35" s="17">
        <f>Nang_luong!J37</f>
        <v>15555</v>
      </c>
      <c r="J35" s="17">
        <f t="shared" ref="J35:J37" si="9">SUM(E35:I35)</f>
        <v>292043</v>
      </c>
      <c r="K35" s="17">
        <f t="shared" ref="K35:K37" si="10">ROUND(J35*0.15,0)</f>
        <v>43806</v>
      </c>
      <c r="L35" s="17">
        <f t="shared" ref="L35:L37" si="11">SUM(J35:K35)</f>
        <v>335849</v>
      </c>
      <c r="M35" s="2"/>
      <c r="N35" s="2"/>
      <c r="O35" s="2"/>
      <c r="P35" s="2"/>
      <c r="Q35" s="2"/>
      <c r="R35" s="2"/>
      <c r="S35" s="2"/>
      <c r="T35" s="2"/>
      <c r="U35" s="2"/>
      <c r="V35" s="2"/>
      <c r="W35" s="2"/>
      <c r="X35" s="2"/>
      <c r="Y35" s="2"/>
      <c r="Z35" s="2"/>
    </row>
    <row r="36" spans="1:26" ht="94.5" x14ac:dyDescent="0.25">
      <c r="A36" s="163" t="s">
        <v>380</v>
      </c>
      <c r="B36" s="8" t="s">
        <v>28</v>
      </c>
      <c r="C36" s="10" t="s">
        <v>29</v>
      </c>
      <c r="D36" s="10"/>
      <c r="E36" s="17">
        <f>LDKT!Y36</f>
        <v>13864</v>
      </c>
      <c r="F36" s="17">
        <f>Dung_cu!I68</f>
        <v>2595</v>
      </c>
      <c r="G36" s="17">
        <f>Vat_lieu!J54</f>
        <v>729</v>
      </c>
      <c r="H36" s="17">
        <f>Thiet_bi!J71</f>
        <v>10</v>
      </c>
      <c r="I36" s="17">
        <f>Nang_luong!J47</f>
        <v>151</v>
      </c>
      <c r="J36" s="17">
        <f t="shared" si="9"/>
        <v>17349</v>
      </c>
      <c r="K36" s="17">
        <f t="shared" si="10"/>
        <v>2602</v>
      </c>
      <c r="L36" s="17">
        <f t="shared" si="11"/>
        <v>19951</v>
      </c>
      <c r="M36" s="2"/>
      <c r="N36" s="2"/>
      <c r="O36" s="2"/>
      <c r="P36" s="2"/>
      <c r="Q36" s="2"/>
      <c r="R36" s="2"/>
      <c r="S36" s="2"/>
      <c r="T36" s="2"/>
      <c r="U36" s="2"/>
      <c r="V36" s="2"/>
      <c r="W36" s="2"/>
      <c r="X36" s="2"/>
      <c r="Y36" s="2"/>
      <c r="Z36" s="2"/>
    </row>
    <row r="37" spans="1:26" ht="31.5" x14ac:dyDescent="0.25">
      <c r="A37" s="163" t="s">
        <v>381</v>
      </c>
      <c r="B37" s="8" t="s">
        <v>30</v>
      </c>
      <c r="C37" s="10" t="s">
        <v>27</v>
      </c>
      <c r="D37" s="10"/>
      <c r="E37" s="17">
        <f>LDKT!Y37</f>
        <v>15759</v>
      </c>
      <c r="F37" s="17">
        <f>Dung_cu!I75</f>
        <v>5174</v>
      </c>
      <c r="G37" s="17">
        <f>Vat_lieu!J58</f>
        <v>0</v>
      </c>
      <c r="H37" s="17">
        <f>Thiet_bi!J75</f>
        <v>0</v>
      </c>
      <c r="I37" s="17">
        <f>Nang_luong!J56</f>
        <v>742</v>
      </c>
      <c r="J37" s="17">
        <f t="shared" si="9"/>
        <v>21675</v>
      </c>
      <c r="K37" s="17">
        <f t="shared" si="10"/>
        <v>3251</v>
      </c>
      <c r="L37" s="17">
        <f t="shared" si="11"/>
        <v>24926</v>
      </c>
      <c r="M37" s="2"/>
      <c r="N37" s="2"/>
      <c r="O37" s="2"/>
      <c r="P37" s="2"/>
      <c r="Q37" s="2"/>
      <c r="R37" s="2"/>
      <c r="S37" s="2"/>
      <c r="T37" s="2"/>
      <c r="U37" s="2"/>
      <c r="V37" s="2"/>
      <c r="W37" s="2"/>
      <c r="X37" s="2"/>
      <c r="Y37" s="2"/>
      <c r="Z37" s="2"/>
    </row>
    <row r="38" spans="1:26" ht="31.5" x14ac:dyDescent="0.25">
      <c r="A38" s="165" t="s">
        <v>204</v>
      </c>
      <c r="B38" s="93" t="s">
        <v>385</v>
      </c>
      <c r="C38" s="7"/>
      <c r="D38" s="68" t="s">
        <v>387</v>
      </c>
      <c r="E38" s="55"/>
      <c r="F38" s="55"/>
      <c r="G38" s="55"/>
      <c r="H38" s="55"/>
      <c r="I38" s="55"/>
      <c r="J38" s="55"/>
      <c r="K38" s="55"/>
      <c r="L38" s="55"/>
      <c r="M38" s="2"/>
      <c r="N38" s="2"/>
      <c r="O38" s="2"/>
      <c r="P38" s="2"/>
      <c r="Q38" s="2"/>
      <c r="R38" s="2"/>
      <c r="S38" s="2"/>
      <c r="T38" s="2"/>
      <c r="U38" s="2"/>
      <c r="V38" s="2"/>
      <c r="W38" s="2"/>
      <c r="X38" s="2"/>
      <c r="Y38" s="2"/>
      <c r="Z38" s="2"/>
    </row>
    <row r="39" spans="1:26" ht="15.75" x14ac:dyDescent="0.25">
      <c r="A39" s="163" t="s">
        <v>382</v>
      </c>
      <c r="B39" s="8" t="s">
        <v>26</v>
      </c>
      <c r="C39" s="10" t="s">
        <v>27</v>
      </c>
      <c r="D39" s="10"/>
      <c r="E39" s="17">
        <f>LDKT!Y39</f>
        <v>90267</v>
      </c>
      <c r="F39" s="17">
        <f>Dung_cu!I83</f>
        <v>879</v>
      </c>
      <c r="G39" s="17">
        <f>Vat_lieu!J60</f>
        <v>748</v>
      </c>
      <c r="H39" s="17">
        <f>Thiet_bi!J77</f>
        <v>267</v>
      </c>
      <c r="I39" s="17">
        <f>Nang_luong!J37</f>
        <v>15555</v>
      </c>
      <c r="J39" s="17">
        <f t="shared" ref="J39:J41" si="12">SUM(E39:I39)</f>
        <v>107716</v>
      </c>
      <c r="K39" s="17">
        <f t="shared" ref="K39:K41" si="13">ROUND(J39*0.15,0)</f>
        <v>16157</v>
      </c>
      <c r="L39" s="17">
        <f t="shared" ref="L39:L41" si="14">SUM(J39:K39)</f>
        <v>123873</v>
      </c>
      <c r="M39" s="2"/>
      <c r="N39" s="2"/>
      <c r="O39" s="2"/>
      <c r="P39" s="2"/>
      <c r="Q39" s="2"/>
      <c r="R39" s="2"/>
      <c r="S39" s="2"/>
      <c r="T39" s="2"/>
      <c r="U39" s="2"/>
      <c r="V39" s="2"/>
      <c r="W39" s="2"/>
      <c r="X39" s="2"/>
      <c r="Y39" s="2"/>
      <c r="Z39" s="2"/>
    </row>
    <row r="40" spans="1:26" ht="94.5" x14ac:dyDescent="0.25">
      <c r="A40" s="163" t="s">
        <v>383</v>
      </c>
      <c r="B40" s="8" t="s">
        <v>28</v>
      </c>
      <c r="C40" s="10" t="s">
        <v>29</v>
      </c>
      <c r="D40" s="10"/>
      <c r="E40" s="17">
        <f>LDKT!Y40</f>
        <v>4622</v>
      </c>
      <c r="F40" s="17">
        <f>Dung_cu!I91</f>
        <v>864</v>
      </c>
      <c r="G40" s="17">
        <f>Vat_lieu!J65</f>
        <v>271</v>
      </c>
      <c r="H40" s="17">
        <f>Thiet_bi!J81</f>
        <v>4</v>
      </c>
      <c r="I40" s="17">
        <f>Nang_luong!J47</f>
        <v>151</v>
      </c>
      <c r="J40" s="17">
        <f t="shared" si="12"/>
        <v>5912</v>
      </c>
      <c r="K40" s="17">
        <f t="shared" si="13"/>
        <v>887</v>
      </c>
      <c r="L40" s="17">
        <f t="shared" si="14"/>
        <v>6799</v>
      </c>
      <c r="M40" s="2"/>
      <c r="N40" s="2"/>
      <c r="O40" s="2"/>
      <c r="P40" s="2"/>
      <c r="Q40" s="2"/>
      <c r="R40" s="2"/>
      <c r="S40" s="2"/>
      <c r="T40" s="2"/>
      <c r="U40" s="2"/>
      <c r="V40" s="2"/>
      <c r="W40" s="2"/>
      <c r="X40" s="2"/>
      <c r="Y40" s="2"/>
      <c r="Z40" s="2"/>
    </row>
    <row r="41" spans="1:26" ht="31.5" x14ac:dyDescent="0.25">
      <c r="A41" s="163" t="s">
        <v>384</v>
      </c>
      <c r="B41" s="8" t="s">
        <v>30</v>
      </c>
      <c r="C41" s="10" t="s">
        <v>27</v>
      </c>
      <c r="D41" s="10"/>
      <c r="E41" s="17">
        <f>LDKT!Y41</f>
        <v>5731</v>
      </c>
      <c r="F41" s="17">
        <f>Dung_cu!I98</f>
        <v>1724</v>
      </c>
      <c r="G41" s="17">
        <f>Vat_lieu!J69</f>
        <v>0</v>
      </c>
      <c r="H41" s="17">
        <f>Thiet_bi!J85</f>
        <v>0</v>
      </c>
      <c r="I41" s="17">
        <f>Nang_luong!J56</f>
        <v>742</v>
      </c>
      <c r="J41" s="17">
        <f t="shared" si="12"/>
        <v>8197</v>
      </c>
      <c r="K41" s="17">
        <f t="shared" si="13"/>
        <v>1230</v>
      </c>
      <c r="L41" s="17">
        <f t="shared" si="14"/>
        <v>9427</v>
      </c>
      <c r="M41" s="2"/>
      <c r="N41" s="2"/>
      <c r="O41" s="2"/>
      <c r="P41" s="2"/>
      <c r="Q41" s="2"/>
      <c r="R41" s="2"/>
      <c r="S41" s="2"/>
      <c r="T41" s="2"/>
      <c r="U41" s="2"/>
      <c r="V41" s="2"/>
      <c r="W41" s="2"/>
      <c r="X41" s="2"/>
      <c r="Y41" s="2"/>
      <c r="Z41" s="2"/>
    </row>
    <row r="42" spans="1:26" ht="31.5" x14ac:dyDescent="0.25">
      <c r="A42" s="166">
        <v>3</v>
      </c>
      <c r="B42" s="6" t="s">
        <v>31</v>
      </c>
      <c r="C42" s="57"/>
      <c r="D42" s="57"/>
      <c r="E42" s="55"/>
      <c r="F42" s="55"/>
      <c r="G42" s="55"/>
      <c r="H42" s="55"/>
      <c r="I42" s="55"/>
      <c r="J42" s="55"/>
      <c r="K42" s="55"/>
      <c r="L42" s="55"/>
      <c r="M42" s="2"/>
      <c r="N42" s="2"/>
      <c r="O42" s="2"/>
      <c r="P42" s="2"/>
      <c r="Q42" s="2"/>
      <c r="R42" s="2"/>
      <c r="S42" s="2"/>
      <c r="T42" s="2"/>
      <c r="U42" s="2"/>
      <c r="V42" s="2"/>
      <c r="W42" s="2"/>
      <c r="X42" s="2"/>
      <c r="Y42" s="2"/>
      <c r="Z42" s="2"/>
    </row>
    <row r="43" spans="1:26" ht="63" x14ac:dyDescent="0.25">
      <c r="A43" s="164" t="s">
        <v>205</v>
      </c>
      <c r="B43" s="93" t="s">
        <v>388</v>
      </c>
      <c r="C43" s="68"/>
      <c r="D43" s="68" t="s">
        <v>309</v>
      </c>
      <c r="E43" s="64"/>
      <c r="F43" s="64"/>
      <c r="G43" s="64"/>
      <c r="H43" s="64"/>
      <c r="I43" s="64"/>
      <c r="J43" s="64"/>
      <c r="K43" s="64"/>
      <c r="L43" s="64"/>
      <c r="M43" s="2"/>
      <c r="N43" s="2"/>
      <c r="O43" s="2"/>
      <c r="P43" s="2"/>
      <c r="Q43" s="2"/>
      <c r="R43" s="2"/>
      <c r="S43" s="2"/>
      <c r="T43" s="2"/>
      <c r="U43" s="2"/>
      <c r="V43" s="2"/>
      <c r="W43" s="2"/>
      <c r="X43" s="2"/>
      <c r="Y43" s="2"/>
      <c r="Z43" s="2"/>
    </row>
    <row r="44" spans="1:26" ht="126" x14ac:dyDescent="0.25">
      <c r="A44" s="163" t="s">
        <v>389</v>
      </c>
      <c r="B44" s="8" t="s">
        <v>32</v>
      </c>
      <c r="C44" s="10" t="s">
        <v>27</v>
      </c>
      <c r="D44" s="10"/>
      <c r="E44" s="17">
        <f>LDKT!Y44</f>
        <v>83182</v>
      </c>
      <c r="F44" s="17">
        <f>Dung_cu!I107</f>
        <v>1494</v>
      </c>
      <c r="G44" s="17">
        <f>Vat_lieu!J72</f>
        <v>268</v>
      </c>
      <c r="H44" s="17">
        <f>Thiet_bi!J88</f>
        <v>376</v>
      </c>
      <c r="I44" s="17">
        <f>Nang_luong!J64</f>
        <v>4442</v>
      </c>
      <c r="J44" s="17">
        <f t="shared" ref="J44" si="15">SUM(E44:I44)</f>
        <v>89762</v>
      </c>
      <c r="K44" s="17">
        <f t="shared" si="7"/>
        <v>13464</v>
      </c>
      <c r="L44" s="17">
        <f t="shared" ref="L44" si="16">SUM(J44:K44)</f>
        <v>103226</v>
      </c>
      <c r="M44" s="2"/>
      <c r="N44" s="2"/>
      <c r="O44" s="2"/>
      <c r="P44" s="2"/>
      <c r="Q44" s="2"/>
      <c r="R44" s="2"/>
      <c r="S44" s="2"/>
      <c r="T44" s="2"/>
      <c r="U44" s="2"/>
      <c r="V44" s="2"/>
      <c r="W44" s="2"/>
      <c r="X44" s="2"/>
      <c r="Y44" s="2"/>
      <c r="Z44" s="2"/>
    </row>
    <row r="45" spans="1:26" ht="47.25" x14ac:dyDescent="0.25">
      <c r="A45" s="163" t="s">
        <v>390</v>
      </c>
      <c r="B45" s="8" t="s">
        <v>33</v>
      </c>
      <c r="C45" s="10" t="s">
        <v>27</v>
      </c>
      <c r="D45" s="10"/>
      <c r="E45" s="17">
        <f>LDKT!Y45</f>
        <v>25787</v>
      </c>
      <c r="F45" s="17">
        <f>Dung_cu!I114</f>
        <v>1070</v>
      </c>
      <c r="G45" s="17">
        <f>Vat_lieu!J75</f>
        <v>0</v>
      </c>
      <c r="H45" s="17">
        <f>Thiet_bi!J92</f>
        <v>0</v>
      </c>
      <c r="I45" s="17">
        <f>Nang_luong!J73</f>
        <v>742</v>
      </c>
      <c r="J45" s="17">
        <f t="shared" ref="J45:J56" si="17">SUM(E45:I45)</f>
        <v>27599</v>
      </c>
      <c r="K45" s="17">
        <f t="shared" si="7"/>
        <v>4140</v>
      </c>
      <c r="L45" s="17">
        <f t="shared" ref="L45:L56" si="18">SUM(J45:K45)</f>
        <v>31739</v>
      </c>
      <c r="M45" s="2"/>
      <c r="N45" s="2"/>
      <c r="O45" s="2"/>
      <c r="P45" s="2"/>
      <c r="Q45" s="2"/>
      <c r="R45" s="2"/>
      <c r="S45" s="2"/>
      <c r="T45" s="2"/>
      <c r="U45" s="2"/>
      <c r="V45" s="2"/>
      <c r="W45" s="2"/>
      <c r="X45" s="2"/>
      <c r="Y45" s="2"/>
      <c r="Z45" s="2"/>
    </row>
    <row r="46" spans="1:26" ht="15.75" x14ac:dyDescent="0.25">
      <c r="A46" s="163" t="s">
        <v>391</v>
      </c>
      <c r="B46" s="8" t="s">
        <v>34</v>
      </c>
      <c r="C46" s="10" t="s">
        <v>27</v>
      </c>
      <c r="D46" s="10"/>
      <c r="E46" s="17">
        <f>LDKT!Y46</f>
        <v>243838</v>
      </c>
      <c r="F46" s="17">
        <f>Dung_cu!I122</f>
        <v>2240</v>
      </c>
      <c r="G46" s="17">
        <f>Vat_lieu!J76</f>
        <v>68</v>
      </c>
      <c r="H46" s="17">
        <f>Thiet_bi!J93</f>
        <v>555</v>
      </c>
      <c r="I46" s="17">
        <f>Nang_luong!J80</f>
        <v>6940</v>
      </c>
      <c r="J46" s="17">
        <f t="shared" si="17"/>
        <v>253641</v>
      </c>
      <c r="K46" s="17">
        <f t="shared" si="7"/>
        <v>38046</v>
      </c>
      <c r="L46" s="17">
        <f t="shared" si="18"/>
        <v>291687</v>
      </c>
      <c r="M46" s="2"/>
      <c r="N46" s="2"/>
      <c r="O46" s="2"/>
      <c r="P46" s="2"/>
      <c r="Q46" s="2"/>
      <c r="R46" s="2"/>
      <c r="S46" s="2"/>
      <c r="T46" s="2"/>
      <c r="U46" s="2"/>
      <c r="V46" s="2"/>
      <c r="W46" s="2"/>
      <c r="X46" s="2"/>
      <c r="Y46" s="2"/>
      <c r="Z46" s="2"/>
    </row>
    <row r="47" spans="1:26" ht="31.5" x14ac:dyDescent="0.25">
      <c r="A47" s="163" t="s">
        <v>392</v>
      </c>
      <c r="B47" s="8" t="s">
        <v>303</v>
      </c>
      <c r="C47" s="10" t="s">
        <v>27</v>
      </c>
      <c r="D47" s="10"/>
      <c r="E47" s="17">
        <f>LDKT!Y47</f>
        <v>1247173</v>
      </c>
      <c r="F47" s="17">
        <f>Dung_cu!I129</f>
        <v>13441</v>
      </c>
      <c r="G47" s="17">
        <f>Vat_lieu!J80</f>
        <v>2642</v>
      </c>
      <c r="H47" s="17">
        <f>Thiet_bi!J95</f>
        <v>3444</v>
      </c>
      <c r="I47" s="17">
        <f>Nang_luong!J87</f>
        <v>68353</v>
      </c>
      <c r="J47" s="17">
        <f t="shared" si="17"/>
        <v>1335053</v>
      </c>
      <c r="K47" s="17">
        <f t="shared" si="7"/>
        <v>200258</v>
      </c>
      <c r="L47" s="17">
        <f t="shared" si="18"/>
        <v>1535311</v>
      </c>
      <c r="M47" s="2"/>
      <c r="N47" s="2"/>
      <c r="O47" s="2"/>
      <c r="P47" s="2"/>
      <c r="Q47" s="2"/>
      <c r="R47" s="2"/>
      <c r="S47" s="2"/>
      <c r="T47" s="2"/>
      <c r="U47" s="2"/>
      <c r="V47" s="2"/>
      <c r="W47" s="2"/>
      <c r="X47" s="2"/>
      <c r="Y47" s="2"/>
      <c r="Z47" s="2"/>
    </row>
    <row r="48" spans="1:26" ht="15.75" x14ac:dyDescent="0.25">
      <c r="A48" s="163" t="s">
        <v>393</v>
      </c>
      <c r="B48" s="8" t="s">
        <v>35</v>
      </c>
      <c r="C48" s="10" t="s">
        <v>27</v>
      </c>
      <c r="D48" s="10"/>
      <c r="E48" s="17">
        <f>LDKT!Y48</f>
        <v>991343</v>
      </c>
      <c r="F48" s="17">
        <f>Dung_cu!I136</f>
        <v>10454</v>
      </c>
      <c r="G48" s="17">
        <f>Vat_lieu!J86</f>
        <v>107642</v>
      </c>
      <c r="H48" s="17">
        <f>Thiet_bi!J99</f>
        <v>3272</v>
      </c>
      <c r="I48" s="17">
        <f>Nang_luong!J96</f>
        <v>49423</v>
      </c>
      <c r="J48" s="17">
        <f t="shared" si="17"/>
        <v>1162134</v>
      </c>
      <c r="K48" s="17">
        <f t="shared" si="7"/>
        <v>174320</v>
      </c>
      <c r="L48" s="17">
        <f t="shared" si="18"/>
        <v>1336454</v>
      </c>
      <c r="M48" s="2"/>
      <c r="N48" s="2"/>
      <c r="O48" s="2"/>
      <c r="P48" s="2"/>
      <c r="Q48" s="2"/>
      <c r="R48" s="2"/>
      <c r="S48" s="2"/>
      <c r="T48" s="2"/>
      <c r="U48" s="2"/>
      <c r="V48" s="2"/>
      <c r="W48" s="2"/>
      <c r="X48" s="2"/>
      <c r="Y48" s="2"/>
      <c r="Z48" s="2"/>
    </row>
    <row r="49" spans="1:26" ht="31.5" x14ac:dyDescent="0.25">
      <c r="A49" s="163" t="s">
        <v>394</v>
      </c>
      <c r="B49" s="8" t="s">
        <v>36</v>
      </c>
      <c r="C49" s="10" t="s">
        <v>27</v>
      </c>
      <c r="D49" s="10"/>
      <c r="E49" s="17">
        <f>LDKT!Y49</f>
        <v>663560</v>
      </c>
      <c r="F49" s="17">
        <f>Dung_cu!I143</f>
        <v>7470</v>
      </c>
      <c r="G49" s="17">
        <f>Vat_lieu!J91</f>
        <v>1418</v>
      </c>
      <c r="H49" s="17">
        <f>Thiet_bi!J103</f>
        <v>1884</v>
      </c>
      <c r="I49" s="17">
        <f>Nang_luong!J105</f>
        <v>30049</v>
      </c>
      <c r="J49" s="17">
        <f t="shared" si="17"/>
        <v>704381</v>
      </c>
      <c r="K49" s="17">
        <f t="shared" si="7"/>
        <v>105657</v>
      </c>
      <c r="L49" s="17">
        <f t="shared" si="18"/>
        <v>810038</v>
      </c>
      <c r="M49" s="2"/>
      <c r="N49" s="2"/>
      <c r="O49" s="2"/>
      <c r="P49" s="2"/>
      <c r="Q49" s="2"/>
      <c r="R49" s="2"/>
      <c r="S49" s="2"/>
      <c r="T49" s="2"/>
      <c r="U49" s="2"/>
      <c r="V49" s="2"/>
      <c r="W49" s="2"/>
      <c r="X49" s="2"/>
      <c r="Y49" s="2"/>
      <c r="Z49" s="2"/>
    </row>
    <row r="50" spans="1:26" ht="47.25" x14ac:dyDescent="0.25">
      <c r="A50" s="163" t="s">
        <v>395</v>
      </c>
      <c r="B50" s="8" t="s">
        <v>37</v>
      </c>
      <c r="C50" s="10" t="s">
        <v>27</v>
      </c>
      <c r="D50" s="10"/>
      <c r="E50" s="17">
        <f>LDKT!Y50</f>
        <v>159894</v>
      </c>
      <c r="F50" s="17">
        <f>Dung_cu!I150</f>
        <v>1494</v>
      </c>
      <c r="G50" s="17">
        <f>Vat_lieu!J96</f>
        <v>312</v>
      </c>
      <c r="H50" s="17">
        <f>Thiet_bi!J107</f>
        <v>370</v>
      </c>
      <c r="I50" s="17">
        <f>Nang_luong!J114</f>
        <v>4432</v>
      </c>
      <c r="J50" s="17">
        <f t="shared" si="17"/>
        <v>166502</v>
      </c>
      <c r="K50" s="17">
        <f t="shared" si="7"/>
        <v>24975</v>
      </c>
      <c r="L50" s="17">
        <f t="shared" si="18"/>
        <v>191477</v>
      </c>
      <c r="M50" s="2"/>
      <c r="N50" s="2"/>
      <c r="O50" s="2"/>
      <c r="P50" s="2"/>
      <c r="Q50" s="2"/>
      <c r="R50" s="2"/>
      <c r="S50" s="2"/>
      <c r="T50" s="2"/>
      <c r="U50" s="2"/>
      <c r="V50" s="2"/>
      <c r="W50" s="2"/>
      <c r="X50" s="2"/>
      <c r="Y50" s="2"/>
      <c r="Z50" s="2"/>
    </row>
    <row r="51" spans="1:26" ht="15.75" x14ac:dyDescent="0.25">
      <c r="A51" s="163" t="s">
        <v>396</v>
      </c>
      <c r="B51" s="8" t="s">
        <v>302</v>
      </c>
      <c r="C51" s="10" t="s">
        <v>27</v>
      </c>
      <c r="D51" s="10"/>
      <c r="E51" s="17">
        <f>LDKT!Y51</f>
        <v>1798808</v>
      </c>
      <c r="F51" s="17">
        <f>Dung_cu!I157</f>
        <v>19415</v>
      </c>
      <c r="G51" s="17">
        <f>Vat_lieu!J100</f>
        <v>149158</v>
      </c>
      <c r="H51" s="17">
        <f>Thiet_bi!J109</f>
        <v>5776</v>
      </c>
      <c r="I51" s="17">
        <f>Nang_luong!J121</f>
        <v>122746</v>
      </c>
      <c r="J51" s="17">
        <f t="shared" si="17"/>
        <v>2095903</v>
      </c>
      <c r="K51" s="17">
        <f t="shared" si="7"/>
        <v>314385</v>
      </c>
      <c r="L51" s="17">
        <f t="shared" si="18"/>
        <v>2410288</v>
      </c>
      <c r="M51" s="2"/>
      <c r="N51" s="2"/>
      <c r="O51" s="2"/>
      <c r="P51" s="2"/>
      <c r="Q51" s="2"/>
      <c r="R51" s="2"/>
      <c r="S51" s="2"/>
      <c r="T51" s="2"/>
      <c r="U51" s="2"/>
      <c r="V51" s="2"/>
      <c r="W51" s="2"/>
      <c r="X51" s="2"/>
      <c r="Y51" s="2"/>
      <c r="Z51" s="2"/>
    </row>
    <row r="52" spans="1:26" ht="31.5" x14ac:dyDescent="0.25">
      <c r="A52" s="163" t="s">
        <v>397</v>
      </c>
      <c r="B52" s="8" t="s">
        <v>38</v>
      </c>
      <c r="C52" s="10" t="s">
        <v>27</v>
      </c>
      <c r="D52" s="10"/>
      <c r="E52" s="17">
        <f>LDKT!Y52</f>
        <v>379748</v>
      </c>
      <c r="F52" s="17">
        <f>Dung_cu!I164</f>
        <v>3733</v>
      </c>
      <c r="G52" s="17">
        <f>Vat_lieu!J105</f>
        <v>40</v>
      </c>
      <c r="H52" s="17">
        <f>Thiet_bi!J113</f>
        <v>926</v>
      </c>
      <c r="I52" s="17">
        <f>Nang_luong!J130</f>
        <v>12544</v>
      </c>
      <c r="J52" s="17">
        <f t="shared" si="17"/>
        <v>396991</v>
      </c>
      <c r="K52" s="17">
        <f t="shared" si="7"/>
        <v>59549</v>
      </c>
      <c r="L52" s="17">
        <f t="shared" si="18"/>
        <v>456540</v>
      </c>
      <c r="M52" s="2"/>
      <c r="N52" s="2"/>
      <c r="O52" s="2"/>
      <c r="P52" s="2"/>
      <c r="Q52" s="2"/>
      <c r="R52" s="2"/>
      <c r="S52" s="2"/>
      <c r="T52" s="2"/>
      <c r="U52" s="2"/>
      <c r="V52" s="2"/>
      <c r="W52" s="2"/>
      <c r="X52" s="2"/>
      <c r="Y52" s="2"/>
      <c r="Z52" s="2"/>
    </row>
    <row r="53" spans="1:26" ht="63" x14ac:dyDescent="0.25">
      <c r="A53" s="163" t="s">
        <v>398</v>
      </c>
      <c r="B53" s="8" t="s">
        <v>39</v>
      </c>
      <c r="C53" s="10" t="s">
        <v>27</v>
      </c>
      <c r="D53" s="10"/>
      <c r="E53" s="17">
        <f>LDKT!Y53</f>
        <v>91939</v>
      </c>
      <c r="F53" s="17">
        <f>Dung_cu!I171</f>
        <v>799</v>
      </c>
      <c r="G53" s="17">
        <f>Vat_lieu!J108</f>
        <v>1446068</v>
      </c>
      <c r="H53" s="17">
        <f>Thiet_bi!J115</f>
        <v>833</v>
      </c>
      <c r="I53" s="17">
        <f>Nang_luong!J137</f>
        <v>3593</v>
      </c>
      <c r="J53" s="17">
        <f t="shared" si="17"/>
        <v>1543232</v>
      </c>
      <c r="K53" s="17">
        <f t="shared" si="7"/>
        <v>231485</v>
      </c>
      <c r="L53" s="17">
        <f t="shared" si="18"/>
        <v>1774717</v>
      </c>
      <c r="M53" s="2"/>
      <c r="N53" s="2"/>
      <c r="O53" s="2"/>
      <c r="P53" s="2"/>
      <c r="Q53" s="2"/>
      <c r="R53" s="2"/>
      <c r="S53" s="2"/>
      <c r="T53" s="2"/>
      <c r="U53" s="2"/>
      <c r="V53" s="2"/>
      <c r="W53" s="2"/>
      <c r="X53" s="2"/>
      <c r="Y53" s="2"/>
      <c r="Z53" s="2"/>
    </row>
    <row r="54" spans="1:26" ht="31.5" x14ac:dyDescent="0.25">
      <c r="A54" s="163" t="s">
        <v>399</v>
      </c>
      <c r="B54" s="8" t="s">
        <v>40</v>
      </c>
      <c r="C54" s="10" t="s">
        <v>27</v>
      </c>
      <c r="D54" s="10"/>
      <c r="E54" s="17">
        <f>LDKT!Y54</f>
        <v>43971</v>
      </c>
      <c r="F54" s="17">
        <f>Dung_cu!I180</f>
        <v>746</v>
      </c>
      <c r="G54" s="17">
        <f>Vat_lieu!J115</f>
        <v>754590</v>
      </c>
      <c r="H54" s="17">
        <f>Thiet_bi!J119</f>
        <v>185</v>
      </c>
      <c r="I54" s="17">
        <f>Nang_luong!J148</f>
        <v>2119</v>
      </c>
      <c r="J54" s="17">
        <f t="shared" si="17"/>
        <v>801611</v>
      </c>
      <c r="K54" s="17">
        <f t="shared" si="7"/>
        <v>120242</v>
      </c>
      <c r="L54" s="17">
        <f t="shared" si="18"/>
        <v>921853</v>
      </c>
      <c r="M54" s="2"/>
      <c r="N54" s="2"/>
      <c r="O54" s="2"/>
      <c r="P54" s="2"/>
      <c r="Q54" s="2"/>
      <c r="R54" s="2"/>
      <c r="S54" s="2"/>
      <c r="T54" s="2"/>
      <c r="U54" s="2"/>
      <c r="V54" s="2"/>
      <c r="W54" s="2"/>
      <c r="X54" s="2"/>
      <c r="Y54" s="2"/>
      <c r="Z54" s="2"/>
    </row>
    <row r="55" spans="1:26" ht="47.25" x14ac:dyDescent="0.25">
      <c r="A55" s="163" t="s">
        <v>400</v>
      </c>
      <c r="B55" s="8" t="s">
        <v>41</v>
      </c>
      <c r="C55" s="10" t="s">
        <v>27</v>
      </c>
      <c r="D55" s="10"/>
      <c r="E55" s="17">
        <f>LDKT!Y55</f>
        <v>287810</v>
      </c>
      <c r="F55" s="17">
        <f>Dung_cu!I187</f>
        <v>2244</v>
      </c>
      <c r="G55" s="17">
        <f>Vat_lieu!J119</f>
        <v>0</v>
      </c>
      <c r="H55" s="17">
        <f>Thiet_bi!J121</f>
        <v>0</v>
      </c>
      <c r="I55" s="17">
        <f>Nang_luong!J155</f>
        <v>901</v>
      </c>
      <c r="J55" s="17">
        <f t="shared" si="17"/>
        <v>290955</v>
      </c>
      <c r="K55" s="17">
        <f t="shared" si="7"/>
        <v>43643</v>
      </c>
      <c r="L55" s="17">
        <f t="shared" si="18"/>
        <v>334598</v>
      </c>
      <c r="M55" s="2"/>
      <c r="N55" s="2"/>
      <c r="O55" s="2"/>
      <c r="P55" s="2"/>
      <c r="Q55" s="2"/>
      <c r="R55" s="2"/>
      <c r="S55" s="2"/>
      <c r="T55" s="2"/>
      <c r="U55" s="2"/>
      <c r="V55" s="2"/>
      <c r="W55" s="2"/>
      <c r="X55" s="2"/>
      <c r="Y55" s="2"/>
      <c r="Z55" s="2"/>
    </row>
    <row r="56" spans="1:26" ht="47.25" x14ac:dyDescent="0.25">
      <c r="A56" s="163" t="s">
        <v>401</v>
      </c>
      <c r="B56" s="8" t="s">
        <v>42</v>
      </c>
      <c r="C56" s="10" t="s">
        <v>27</v>
      </c>
      <c r="D56" s="10"/>
      <c r="E56" s="17">
        <f>LDKT!Y56</f>
        <v>231846</v>
      </c>
      <c r="F56" s="17">
        <f>Dung_cu!I195</f>
        <v>1175</v>
      </c>
      <c r="G56" s="17">
        <f>Vat_lieu!J120</f>
        <v>4029</v>
      </c>
      <c r="H56" s="17">
        <f>Thiet_bi!J122</f>
        <v>563</v>
      </c>
      <c r="I56" s="17">
        <f>Nang_luong!J161</f>
        <v>6956</v>
      </c>
      <c r="J56" s="17">
        <f t="shared" si="17"/>
        <v>244569</v>
      </c>
      <c r="K56" s="17">
        <f t="shared" si="7"/>
        <v>36685</v>
      </c>
      <c r="L56" s="17">
        <f t="shared" si="18"/>
        <v>281254</v>
      </c>
      <c r="M56" s="2"/>
      <c r="N56" s="184"/>
      <c r="O56" s="2"/>
      <c r="P56" s="2"/>
      <c r="Q56" s="2"/>
      <c r="R56" s="2"/>
      <c r="S56" s="2"/>
      <c r="T56" s="2"/>
      <c r="U56" s="2"/>
      <c r="V56" s="2"/>
      <c r="W56" s="2"/>
      <c r="X56" s="2"/>
      <c r="Y56" s="2"/>
      <c r="Z56" s="2"/>
    </row>
    <row r="57" spans="1:26" ht="63" x14ac:dyDescent="0.25">
      <c r="A57" s="164" t="s">
        <v>206</v>
      </c>
      <c r="B57" s="93" t="s">
        <v>415</v>
      </c>
      <c r="C57" s="57"/>
      <c r="D57" s="68" t="s">
        <v>416</v>
      </c>
      <c r="E57" s="17"/>
      <c r="F57" s="17"/>
      <c r="G57" s="17"/>
      <c r="H57" s="17"/>
      <c r="I57" s="17"/>
      <c r="J57" s="17"/>
      <c r="K57" s="17"/>
      <c r="L57" s="17"/>
      <c r="M57" s="2"/>
      <c r="N57" s="2"/>
      <c r="O57" s="2"/>
      <c r="P57" s="2"/>
      <c r="Q57" s="2"/>
      <c r="R57" s="2"/>
      <c r="S57" s="2"/>
      <c r="T57" s="2"/>
      <c r="U57" s="2"/>
      <c r="V57" s="2"/>
      <c r="W57" s="2"/>
      <c r="X57" s="2"/>
      <c r="Y57" s="2"/>
      <c r="Z57" s="2"/>
    </row>
    <row r="58" spans="1:26" ht="126" x14ac:dyDescent="0.25">
      <c r="A58" s="163" t="s">
        <v>402</v>
      </c>
      <c r="B58" s="8" t="s">
        <v>32</v>
      </c>
      <c r="C58" s="10" t="s">
        <v>27</v>
      </c>
      <c r="D58" s="10"/>
      <c r="E58" s="17">
        <f>LDKT!Y58</f>
        <v>93163</v>
      </c>
      <c r="F58" s="17">
        <f>Dung_cu!I202</f>
        <v>1643</v>
      </c>
      <c r="G58" s="17">
        <f>Vat_lieu!J125</f>
        <v>285</v>
      </c>
      <c r="H58" s="17">
        <f>Thiet_bi!J127</f>
        <v>415</v>
      </c>
      <c r="I58" s="17">
        <f>Nang_luong!J64</f>
        <v>4442</v>
      </c>
      <c r="J58" s="17">
        <f t="shared" ref="J58:J70" si="19">SUM(E58:I58)</f>
        <v>99948</v>
      </c>
      <c r="K58" s="17">
        <f t="shared" ref="K58:K70" si="20">ROUND(J58*0.15,0)</f>
        <v>14992</v>
      </c>
      <c r="L58" s="17">
        <f t="shared" ref="L58:L70" si="21">SUM(J58:K58)</f>
        <v>114940</v>
      </c>
      <c r="M58" s="2"/>
      <c r="N58" s="2"/>
      <c r="O58" s="2"/>
      <c r="P58" s="2"/>
      <c r="Q58" s="2"/>
      <c r="R58" s="2"/>
      <c r="S58" s="2"/>
      <c r="T58" s="2"/>
      <c r="U58" s="2"/>
      <c r="V58" s="2"/>
      <c r="W58" s="2"/>
      <c r="X58" s="2"/>
      <c r="Y58" s="2"/>
      <c r="Z58" s="2"/>
    </row>
    <row r="59" spans="1:26" ht="47.25" x14ac:dyDescent="0.25">
      <c r="A59" s="163" t="s">
        <v>403</v>
      </c>
      <c r="B59" s="8" t="s">
        <v>33</v>
      </c>
      <c r="C59" s="10" t="s">
        <v>27</v>
      </c>
      <c r="D59" s="10"/>
      <c r="E59" s="17">
        <f>LDKT!Y59</f>
        <v>28651</v>
      </c>
      <c r="F59" s="17">
        <f>Dung_cu!I209</f>
        <v>1176</v>
      </c>
      <c r="G59" s="17">
        <f>Vat_lieu!J128</f>
        <v>0</v>
      </c>
      <c r="H59" s="17">
        <f>Thiet_bi!J131</f>
        <v>0</v>
      </c>
      <c r="I59" s="17">
        <f>Nang_luong!J73</f>
        <v>742</v>
      </c>
      <c r="J59" s="17">
        <f t="shared" si="19"/>
        <v>30569</v>
      </c>
      <c r="K59" s="17">
        <f t="shared" si="20"/>
        <v>4585</v>
      </c>
      <c r="L59" s="17">
        <f t="shared" si="21"/>
        <v>35154</v>
      </c>
      <c r="M59" s="2"/>
      <c r="N59" s="2"/>
      <c r="O59" s="2"/>
      <c r="P59" s="2"/>
      <c r="Q59" s="2"/>
      <c r="R59" s="2"/>
      <c r="S59" s="2"/>
      <c r="T59" s="2"/>
      <c r="U59" s="2"/>
      <c r="V59" s="2"/>
      <c r="W59" s="2"/>
      <c r="X59" s="2"/>
      <c r="Y59" s="2"/>
      <c r="Z59" s="2"/>
    </row>
    <row r="60" spans="1:26" ht="15.75" x14ac:dyDescent="0.25">
      <c r="A60" s="163" t="s">
        <v>404</v>
      </c>
      <c r="B60" s="8" t="s">
        <v>34</v>
      </c>
      <c r="C60" s="10" t="s">
        <v>27</v>
      </c>
      <c r="D60" s="10"/>
      <c r="E60" s="17">
        <f>LDKT!Y60</f>
        <v>267822</v>
      </c>
      <c r="F60" s="17">
        <f>Dung_cu!I217</f>
        <v>2465</v>
      </c>
      <c r="G60" s="17">
        <f>Vat_lieu!J129</f>
        <v>78</v>
      </c>
      <c r="H60" s="17">
        <f>Thiet_bi!J132</f>
        <v>611</v>
      </c>
      <c r="I60" s="17">
        <f>Nang_luong!J80</f>
        <v>6940</v>
      </c>
      <c r="J60" s="17">
        <f t="shared" si="19"/>
        <v>277916</v>
      </c>
      <c r="K60" s="17">
        <f t="shared" si="20"/>
        <v>41687</v>
      </c>
      <c r="L60" s="17">
        <f t="shared" si="21"/>
        <v>319603</v>
      </c>
      <c r="M60" s="2"/>
      <c r="N60" s="2"/>
      <c r="O60" s="2"/>
      <c r="P60" s="2"/>
      <c r="Q60" s="2"/>
      <c r="R60" s="2"/>
      <c r="S60" s="2"/>
      <c r="T60" s="2"/>
      <c r="U60" s="2"/>
      <c r="V60" s="2"/>
      <c r="W60" s="2"/>
      <c r="X60" s="2"/>
      <c r="Y60" s="2"/>
      <c r="Z60" s="2"/>
    </row>
    <row r="61" spans="1:26" ht="31.5" x14ac:dyDescent="0.25">
      <c r="A61" s="163" t="s">
        <v>405</v>
      </c>
      <c r="B61" s="8" t="s">
        <v>303</v>
      </c>
      <c r="C61" s="10" t="s">
        <v>27</v>
      </c>
      <c r="D61" s="10"/>
      <c r="E61" s="17">
        <f>LDKT!Y61</f>
        <v>1371091</v>
      </c>
      <c r="F61" s="17">
        <f>Dung_cu!I224</f>
        <v>14786</v>
      </c>
      <c r="G61" s="17">
        <f>Vat_lieu!J133</f>
        <v>2934</v>
      </c>
      <c r="H61" s="17">
        <f>Thiet_bi!J134</f>
        <v>3789</v>
      </c>
      <c r="I61" s="17">
        <f>Nang_luong!J87</f>
        <v>68353</v>
      </c>
      <c r="J61" s="17">
        <f t="shared" si="19"/>
        <v>1460953</v>
      </c>
      <c r="K61" s="17">
        <f t="shared" si="20"/>
        <v>219143</v>
      </c>
      <c r="L61" s="17">
        <f t="shared" si="21"/>
        <v>1680096</v>
      </c>
      <c r="M61" s="2"/>
      <c r="N61" s="2"/>
      <c r="O61" s="2"/>
      <c r="P61" s="2"/>
      <c r="Q61" s="2"/>
      <c r="R61" s="2"/>
      <c r="S61" s="2"/>
      <c r="T61" s="2"/>
      <c r="U61" s="2"/>
      <c r="V61" s="2"/>
      <c r="W61" s="2"/>
      <c r="X61" s="2"/>
      <c r="Y61" s="2"/>
      <c r="Z61" s="2"/>
    </row>
    <row r="62" spans="1:26" ht="15.75" x14ac:dyDescent="0.25">
      <c r="A62" s="163" t="s">
        <v>406</v>
      </c>
      <c r="B62" s="8" t="s">
        <v>35</v>
      </c>
      <c r="C62" s="10" t="s">
        <v>27</v>
      </c>
      <c r="D62" s="10"/>
      <c r="E62" s="17">
        <f>LDKT!Y62</f>
        <v>1091277</v>
      </c>
      <c r="F62" s="17">
        <f>Dung_cu!I231</f>
        <v>11500</v>
      </c>
      <c r="G62" s="17">
        <f>Vat_lieu!J139</f>
        <v>118405</v>
      </c>
      <c r="H62" s="17">
        <f>Thiet_bi!J138</f>
        <v>3599</v>
      </c>
      <c r="I62" s="17">
        <f>Nang_luong!J96</f>
        <v>49423</v>
      </c>
      <c r="J62" s="17">
        <f t="shared" si="19"/>
        <v>1274204</v>
      </c>
      <c r="K62" s="17">
        <f t="shared" si="20"/>
        <v>191131</v>
      </c>
      <c r="L62" s="17">
        <f t="shared" si="21"/>
        <v>1465335</v>
      </c>
      <c r="M62" s="2"/>
      <c r="N62" s="2"/>
      <c r="O62" s="2"/>
      <c r="P62" s="2"/>
      <c r="Q62" s="2"/>
      <c r="R62" s="2"/>
      <c r="S62" s="2"/>
      <c r="T62" s="2"/>
      <c r="U62" s="2"/>
      <c r="V62" s="2"/>
      <c r="W62" s="2"/>
      <c r="X62" s="2"/>
      <c r="Y62" s="2"/>
      <c r="Z62" s="2"/>
    </row>
    <row r="63" spans="1:26" ht="31.5" x14ac:dyDescent="0.25">
      <c r="A63" s="163" t="s">
        <v>407</v>
      </c>
      <c r="B63" s="8" t="s">
        <v>36</v>
      </c>
      <c r="C63" s="10" t="s">
        <v>27</v>
      </c>
      <c r="D63" s="10"/>
      <c r="E63" s="17">
        <f>LDKT!Y63</f>
        <v>731515</v>
      </c>
      <c r="F63" s="17">
        <f>Dung_cu!I238</f>
        <v>8214</v>
      </c>
      <c r="G63" s="17">
        <f>Vat_lieu!J144</f>
        <v>1526</v>
      </c>
      <c r="H63" s="17">
        <f>Thiet_bi!J142</f>
        <v>2073</v>
      </c>
      <c r="I63" s="17">
        <f>Nang_luong!J105</f>
        <v>30049</v>
      </c>
      <c r="J63" s="17">
        <f t="shared" si="19"/>
        <v>773377</v>
      </c>
      <c r="K63" s="17">
        <f t="shared" si="20"/>
        <v>116007</v>
      </c>
      <c r="L63" s="17">
        <f t="shared" si="21"/>
        <v>889384</v>
      </c>
      <c r="M63" s="2"/>
      <c r="N63" s="2"/>
      <c r="O63" s="2"/>
      <c r="P63" s="2"/>
      <c r="Q63" s="2"/>
      <c r="R63" s="2"/>
      <c r="S63" s="2"/>
      <c r="T63" s="2"/>
      <c r="U63" s="2"/>
      <c r="V63" s="2"/>
      <c r="W63" s="2"/>
      <c r="X63" s="2"/>
      <c r="Y63" s="2"/>
      <c r="Z63" s="2"/>
    </row>
    <row r="64" spans="1:26" ht="47.25" x14ac:dyDescent="0.25">
      <c r="A64" s="163" t="s">
        <v>408</v>
      </c>
      <c r="B64" s="8" t="s">
        <v>37</v>
      </c>
      <c r="C64" s="10" t="s">
        <v>27</v>
      </c>
      <c r="D64" s="10"/>
      <c r="E64" s="17">
        <f>LDKT!Y64</f>
        <v>175883</v>
      </c>
      <c r="F64" s="17">
        <f>Dung_cu!I245</f>
        <v>1643</v>
      </c>
      <c r="G64" s="17">
        <f>Vat_lieu!J149</f>
        <v>343</v>
      </c>
      <c r="H64" s="17">
        <f>Thiet_bi!J146</f>
        <v>407</v>
      </c>
      <c r="I64" s="17">
        <f>Nang_luong!J114</f>
        <v>4432</v>
      </c>
      <c r="J64" s="17">
        <f t="shared" si="19"/>
        <v>182708</v>
      </c>
      <c r="K64" s="17">
        <f t="shared" si="20"/>
        <v>27406</v>
      </c>
      <c r="L64" s="17">
        <f t="shared" si="21"/>
        <v>210114</v>
      </c>
      <c r="M64" s="2"/>
      <c r="N64" s="2"/>
      <c r="O64" s="2"/>
      <c r="P64" s="2"/>
      <c r="Q64" s="2"/>
      <c r="R64" s="2"/>
      <c r="S64" s="2"/>
      <c r="T64" s="2"/>
      <c r="U64" s="2"/>
      <c r="V64" s="2"/>
      <c r="W64" s="2"/>
      <c r="X64" s="2"/>
      <c r="Y64" s="2"/>
      <c r="Z64" s="2"/>
    </row>
    <row r="65" spans="1:26" ht="15.75" x14ac:dyDescent="0.25">
      <c r="A65" s="163" t="s">
        <v>409</v>
      </c>
      <c r="B65" s="8" t="s">
        <v>302</v>
      </c>
      <c r="C65" s="10" t="s">
        <v>27</v>
      </c>
      <c r="D65" s="10"/>
      <c r="E65" s="17">
        <f>LDKT!Y65</f>
        <v>1978688</v>
      </c>
      <c r="F65" s="17">
        <f>Dung_cu!I252</f>
        <v>21358</v>
      </c>
      <c r="G65" s="17">
        <f>Vat_lieu!J153</f>
        <v>164075</v>
      </c>
      <c r="H65" s="17">
        <f>Thiet_bi!J148</f>
        <v>6354</v>
      </c>
      <c r="I65" s="17">
        <f>Nang_luong!J121</f>
        <v>122746</v>
      </c>
      <c r="J65" s="17">
        <f t="shared" si="19"/>
        <v>2293221</v>
      </c>
      <c r="K65" s="17">
        <f t="shared" si="20"/>
        <v>343983</v>
      </c>
      <c r="L65" s="17">
        <f t="shared" si="21"/>
        <v>2637204</v>
      </c>
      <c r="M65" s="2"/>
      <c r="N65" s="2"/>
      <c r="O65" s="2"/>
      <c r="P65" s="2"/>
      <c r="Q65" s="2"/>
      <c r="R65" s="2"/>
      <c r="S65" s="2"/>
      <c r="T65" s="2"/>
      <c r="U65" s="2"/>
      <c r="V65" s="2"/>
      <c r="W65" s="2"/>
      <c r="X65" s="2"/>
      <c r="Y65" s="2"/>
      <c r="Z65" s="2"/>
    </row>
    <row r="66" spans="1:26" ht="31.5" x14ac:dyDescent="0.25">
      <c r="A66" s="163" t="s">
        <v>410</v>
      </c>
      <c r="B66" s="8" t="s">
        <v>38</v>
      </c>
      <c r="C66" s="10" t="s">
        <v>27</v>
      </c>
      <c r="D66" s="10"/>
      <c r="E66" s="17">
        <f>LDKT!Y66</f>
        <v>419722</v>
      </c>
      <c r="F66" s="17">
        <f>Dung_cu!I259</f>
        <v>4108</v>
      </c>
      <c r="G66" s="17">
        <f>Vat_lieu!J158</f>
        <v>46</v>
      </c>
      <c r="H66" s="17">
        <f>Thiet_bi!J152</f>
        <v>1018</v>
      </c>
      <c r="I66" s="17">
        <f>Nang_luong!J130</f>
        <v>12544</v>
      </c>
      <c r="J66" s="17">
        <f t="shared" si="19"/>
        <v>437438</v>
      </c>
      <c r="K66" s="17">
        <f t="shared" si="20"/>
        <v>65616</v>
      </c>
      <c r="L66" s="17">
        <f t="shared" si="21"/>
        <v>503054</v>
      </c>
      <c r="M66" s="2"/>
      <c r="N66" s="2"/>
      <c r="O66" s="2"/>
      <c r="P66" s="2"/>
      <c r="Q66" s="2"/>
      <c r="R66" s="2"/>
      <c r="S66" s="2"/>
      <c r="T66" s="2"/>
      <c r="U66" s="2"/>
      <c r="V66" s="2"/>
      <c r="W66" s="2"/>
      <c r="X66" s="2"/>
      <c r="Y66" s="2"/>
      <c r="Z66" s="2"/>
    </row>
    <row r="67" spans="1:26" ht="63" x14ac:dyDescent="0.25">
      <c r="A67" s="163" t="s">
        <v>411</v>
      </c>
      <c r="B67" s="8" t="s">
        <v>39</v>
      </c>
      <c r="C67" s="10" t="s">
        <v>27</v>
      </c>
      <c r="D67" s="10"/>
      <c r="E67" s="17">
        <f>LDKT!Y67</f>
        <v>99934</v>
      </c>
      <c r="F67" s="17">
        <f>Dung_cu!I266</f>
        <v>879</v>
      </c>
      <c r="G67" s="17">
        <f>Vat_lieu!J161</f>
        <v>1590671</v>
      </c>
      <c r="H67" s="17">
        <f>Thiet_bi!J154</f>
        <v>917</v>
      </c>
      <c r="I67" s="17">
        <f>Nang_luong!J137</f>
        <v>3593</v>
      </c>
      <c r="J67" s="17">
        <f t="shared" si="19"/>
        <v>1695994</v>
      </c>
      <c r="K67" s="17">
        <f t="shared" si="20"/>
        <v>254399</v>
      </c>
      <c r="L67" s="17">
        <f t="shared" si="21"/>
        <v>1950393</v>
      </c>
      <c r="M67" s="2"/>
      <c r="N67" s="2"/>
      <c r="O67" s="2"/>
      <c r="P67" s="2"/>
      <c r="Q67" s="2"/>
      <c r="R67" s="2"/>
      <c r="S67" s="2"/>
      <c r="T67" s="2"/>
      <c r="U67" s="2"/>
      <c r="V67" s="2"/>
      <c r="W67" s="2"/>
      <c r="X67" s="2"/>
      <c r="Y67" s="2"/>
      <c r="Z67" s="2"/>
    </row>
    <row r="68" spans="1:26" ht="31.5" x14ac:dyDescent="0.25">
      <c r="A68" s="163" t="s">
        <v>412</v>
      </c>
      <c r="B68" s="8" t="s">
        <v>40</v>
      </c>
      <c r="C68" s="10" t="s">
        <v>27</v>
      </c>
      <c r="D68" s="10"/>
      <c r="E68" s="17">
        <f>LDKT!Y68</f>
        <v>47968</v>
      </c>
      <c r="F68" s="17">
        <f>Dung_cu!I275</f>
        <v>821</v>
      </c>
      <c r="G68" s="17">
        <f>Vat_lieu!J168</f>
        <v>830045</v>
      </c>
      <c r="H68" s="17">
        <f>Thiet_bi!J158</f>
        <v>204</v>
      </c>
      <c r="I68" s="17">
        <f>Nang_luong!J148</f>
        <v>2119</v>
      </c>
      <c r="J68" s="17">
        <f t="shared" si="19"/>
        <v>881157</v>
      </c>
      <c r="K68" s="17">
        <f t="shared" si="20"/>
        <v>132174</v>
      </c>
      <c r="L68" s="17">
        <f t="shared" si="21"/>
        <v>1013331</v>
      </c>
      <c r="M68" s="2"/>
      <c r="N68" s="2"/>
      <c r="O68" s="2"/>
      <c r="P68" s="2"/>
      <c r="Q68" s="2"/>
      <c r="R68" s="2"/>
      <c r="S68" s="2"/>
      <c r="T68" s="2"/>
      <c r="U68" s="2"/>
      <c r="V68" s="2"/>
      <c r="W68" s="2"/>
      <c r="X68" s="2"/>
      <c r="Y68" s="2"/>
      <c r="Z68" s="2"/>
    </row>
    <row r="69" spans="1:26" ht="47.25" x14ac:dyDescent="0.25">
      <c r="A69" s="163" t="s">
        <v>413</v>
      </c>
      <c r="B69" s="8" t="s">
        <v>41</v>
      </c>
      <c r="C69" s="10" t="s">
        <v>27</v>
      </c>
      <c r="D69" s="10"/>
      <c r="E69" s="17">
        <f>LDKT!Y69</f>
        <v>315790</v>
      </c>
      <c r="F69" s="17">
        <f>Dung_cu!I282</f>
        <v>2469</v>
      </c>
      <c r="G69" s="17">
        <f>Vat_lieu!J172</f>
        <v>0</v>
      </c>
      <c r="H69" s="17">
        <f>Thiet_bi!J160</f>
        <v>0</v>
      </c>
      <c r="I69" s="17">
        <f>Nang_luong!J155</f>
        <v>901</v>
      </c>
      <c r="J69" s="17">
        <f t="shared" si="19"/>
        <v>319160</v>
      </c>
      <c r="K69" s="17">
        <f t="shared" si="20"/>
        <v>47874</v>
      </c>
      <c r="L69" s="17">
        <f t="shared" si="21"/>
        <v>367034</v>
      </c>
      <c r="M69" s="2"/>
      <c r="N69" s="2"/>
      <c r="O69" s="2"/>
      <c r="P69" s="2"/>
      <c r="Q69" s="2"/>
      <c r="R69" s="2"/>
      <c r="S69" s="2"/>
      <c r="T69" s="2"/>
      <c r="U69" s="2"/>
      <c r="V69" s="2"/>
      <c r="W69" s="2"/>
      <c r="X69" s="2"/>
      <c r="Y69" s="2"/>
      <c r="Z69" s="2"/>
    </row>
    <row r="70" spans="1:26" ht="47.25" x14ac:dyDescent="0.25">
      <c r="A70" s="163" t="s">
        <v>414</v>
      </c>
      <c r="B70" s="8" t="s">
        <v>42</v>
      </c>
      <c r="C70" s="10" t="s">
        <v>27</v>
      </c>
      <c r="D70" s="10"/>
      <c r="E70" s="17">
        <f>LDKT!Y70</f>
        <v>255831</v>
      </c>
      <c r="F70" s="17">
        <f>Dung_cu!I290</f>
        <v>1294</v>
      </c>
      <c r="G70" s="17">
        <f>Vat_lieu!J173</f>
        <v>4415</v>
      </c>
      <c r="H70" s="17">
        <f>Thiet_bi!J161</f>
        <v>619</v>
      </c>
      <c r="I70" s="17">
        <f>Nang_luong!J161</f>
        <v>6956</v>
      </c>
      <c r="J70" s="17">
        <f t="shared" si="19"/>
        <v>269115</v>
      </c>
      <c r="K70" s="17">
        <f t="shared" si="20"/>
        <v>40367</v>
      </c>
      <c r="L70" s="17">
        <f t="shared" si="21"/>
        <v>309482</v>
      </c>
      <c r="M70" s="2"/>
      <c r="N70" s="2"/>
      <c r="O70" s="2"/>
      <c r="P70" s="2"/>
      <c r="Q70" s="2"/>
      <c r="R70" s="2"/>
      <c r="S70" s="2"/>
      <c r="T70" s="2"/>
      <c r="U70" s="2"/>
      <c r="V70" s="2"/>
      <c r="W70" s="2"/>
      <c r="X70" s="2"/>
      <c r="Y70" s="2"/>
      <c r="Z70" s="2"/>
    </row>
    <row r="71" spans="1:26" ht="15.75" x14ac:dyDescent="0.25">
      <c r="A71" s="166">
        <v>4</v>
      </c>
      <c r="B71" s="6" t="s">
        <v>43</v>
      </c>
      <c r="C71" s="7"/>
      <c r="D71" s="7"/>
      <c r="E71" s="55"/>
      <c r="F71" s="120"/>
      <c r="G71" s="120"/>
      <c r="H71" s="120"/>
      <c r="I71" s="120"/>
      <c r="J71" s="12"/>
      <c r="K71" s="12"/>
      <c r="L71" s="12"/>
      <c r="M71" s="2"/>
      <c r="N71" s="2"/>
      <c r="O71" s="2"/>
      <c r="P71" s="2"/>
      <c r="Q71" s="2"/>
      <c r="R71" s="2"/>
      <c r="S71" s="2"/>
      <c r="T71" s="2"/>
      <c r="U71" s="2"/>
      <c r="V71" s="2"/>
      <c r="W71" s="2"/>
      <c r="X71" s="2"/>
      <c r="Y71" s="2"/>
      <c r="Z71" s="2"/>
    </row>
    <row r="72" spans="1:26" ht="47.25" x14ac:dyDescent="0.25">
      <c r="A72" s="167" t="s">
        <v>207</v>
      </c>
      <c r="B72" s="8" t="s">
        <v>44</v>
      </c>
      <c r="C72" s="10" t="s">
        <v>45</v>
      </c>
      <c r="D72" s="10"/>
      <c r="E72" s="17">
        <f>LDKT!Y72</f>
        <v>9242</v>
      </c>
      <c r="F72" s="17">
        <f>Dung_cu!I297</f>
        <v>90</v>
      </c>
      <c r="G72" s="17">
        <f>Vat_lieu!J178</f>
        <v>40553</v>
      </c>
      <c r="H72" s="17">
        <f>Thiet_bi!J166</f>
        <v>148</v>
      </c>
      <c r="I72" s="17">
        <f>Nang_luong!J171</f>
        <v>208</v>
      </c>
      <c r="J72" s="17">
        <f t="shared" ref="J72:J84" si="22">SUM(E72:I72)</f>
        <v>50241</v>
      </c>
      <c r="K72" s="17">
        <f t="shared" si="2"/>
        <v>7536</v>
      </c>
      <c r="L72" s="17">
        <f t="shared" ref="L72" si="23">SUM(J72:K72)</f>
        <v>57777</v>
      </c>
      <c r="M72" s="2"/>
      <c r="N72" s="2"/>
      <c r="O72" s="2"/>
      <c r="P72" s="2"/>
      <c r="Q72" s="2"/>
      <c r="R72" s="2"/>
      <c r="S72" s="2"/>
      <c r="T72" s="2"/>
      <c r="U72" s="2"/>
      <c r="V72" s="2"/>
      <c r="W72" s="2"/>
      <c r="X72" s="2"/>
      <c r="Y72" s="2"/>
      <c r="Z72" s="2"/>
    </row>
    <row r="73" spans="1:26" ht="78.75" x14ac:dyDescent="0.25">
      <c r="A73" s="167" t="s">
        <v>208</v>
      </c>
      <c r="B73" s="52" t="s">
        <v>46</v>
      </c>
      <c r="C73" s="53" t="s">
        <v>47</v>
      </c>
      <c r="D73" s="10"/>
      <c r="E73" s="17">
        <f>LDKT!Y73</f>
        <v>18022</v>
      </c>
      <c r="F73" s="17">
        <f>Dung_cu!I304</f>
        <v>86</v>
      </c>
      <c r="G73" s="17">
        <f>Vat_lieu!J182</f>
        <v>0</v>
      </c>
      <c r="H73" s="17">
        <f>Thiet_bi!J169</f>
        <v>176</v>
      </c>
      <c r="I73" s="17">
        <f>Nang_luong!J179</f>
        <v>352</v>
      </c>
      <c r="J73" s="17">
        <f t="shared" si="22"/>
        <v>18636</v>
      </c>
      <c r="K73" s="17">
        <f t="shared" si="2"/>
        <v>2795</v>
      </c>
      <c r="L73" s="17">
        <f t="shared" ref="L73" si="24">SUM(J73:K73)</f>
        <v>21431</v>
      </c>
      <c r="M73" s="2"/>
      <c r="N73" s="2"/>
      <c r="O73" s="2"/>
      <c r="P73" s="2"/>
      <c r="Q73" s="2"/>
      <c r="R73" s="2"/>
      <c r="S73" s="2"/>
      <c r="T73" s="2"/>
      <c r="U73" s="2"/>
      <c r="V73" s="2"/>
      <c r="W73" s="2"/>
      <c r="X73" s="2"/>
      <c r="Y73" s="2"/>
      <c r="Z73" s="2"/>
    </row>
    <row r="74" spans="1:26" ht="15.75" x14ac:dyDescent="0.25">
      <c r="A74" s="197" t="s">
        <v>215</v>
      </c>
      <c r="B74" s="199" t="s">
        <v>433</v>
      </c>
      <c r="C74" s="187" t="s">
        <v>19</v>
      </c>
      <c r="D74" s="25" t="s">
        <v>20</v>
      </c>
      <c r="E74" s="17">
        <f>LDKT!Y74</f>
        <v>577</v>
      </c>
      <c r="F74" s="17">
        <f>Dung_cu!I310</f>
        <v>0</v>
      </c>
      <c r="G74" s="17">
        <f>Vat_lieu!J183</f>
        <v>0</v>
      </c>
      <c r="H74" s="17">
        <f>Thiet_bi!J173</f>
        <v>19</v>
      </c>
      <c r="I74" s="17">
        <f>Nang_luong!J188</f>
        <v>0</v>
      </c>
      <c r="J74" s="17">
        <f t="shared" ref="J74:J76" si="25">SUM(E74:I74)</f>
        <v>596</v>
      </c>
      <c r="K74" s="17">
        <f t="shared" ref="K74:K76" si="26">ROUND(J74*0.15,0)</f>
        <v>89</v>
      </c>
      <c r="L74" s="17">
        <f t="shared" ref="L74:L76" si="27">SUM(J74:K74)</f>
        <v>685</v>
      </c>
      <c r="M74" s="2"/>
      <c r="N74" s="2"/>
      <c r="O74" s="2"/>
      <c r="P74" s="2"/>
      <c r="Q74" s="2"/>
      <c r="R74" s="2"/>
      <c r="S74" s="2"/>
      <c r="T74" s="2"/>
      <c r="U74" s="2"/>
      <c r="V74" s="2"/>
      <c r="W74" s="2"/>
      <c r="X74" s="2"/>
      <c r="Y74" s="2"/>
      <c r="Z74" s="2"/>
    </row>
    <row r="75" spans="1:26" ht="15.75" x14ac:dyDescent="0.25">
      <c r="A75" s="195"/>
      <c r="B75" s="200"/>
      <c r="C75" s="188"/>
      <c r="D75" s="25" t="s">
        <v>21</v>
      </c>
      <c r="E75" s="17">
        <f>LDKT!Y75</f>
        <v>720</v>
      </c>
      <c r="F75" s="17">
        <f>Dung_cu!I311</f>
        <v>0</v>
      </c>
      <c r="G75" s="17">
        <f>Vat_lieu!J184</f>
        <v>0</v>
      </c>
      <c r="H75" s="17">
        <f>Thiet_bi!J174</f>
        <v>25</v>
      </c>
      <c r="I75" s="17">
        <f>Nang_luong!J189</f>
        <v>0</v>
      </c>
      <c r="J75" s="17">
        <f t="shared" si="25"/>
        <v>745</v>
      </c>
      <c r="K75" s="17">
        <f t="shared" si="26"/>
        <v>112</v>
      </c>
      <c r="L75" s="17">
        <f t="shared" si="27"/>
        <v>857</v>
      </c>
      <c r="M75" s="2"/>
      <c r="N75" s="2"/>
      <c r="O75" s="2"/>
      <c r="P75" s="2"/>
      <c r="Q75" s="2"/>
      <c r="R75" s="2"/>
      <c r="S75" s="2"/>
      <c r="T75" s="2"/>
      <c r="U75" s="2"/>
      <c r="V75" s="2"/>
      <c r="W75" s="2"/>
      <c r="X75" s="2"/>
      <c r="Y75" s="2"/>
      <c r="Z75" s="2"/>
    </row>
    <row r="76" spans="1:26" ht="15.75" x14ac:dyDescent="0.25">
      <c r="A76" s="198"/>
      <c r="B76" s="201"/>
      <c r="C76" s="189"/>
      <c r="D76" s="25" t="s">
        <v>22</v>
      </c>
      <c r="E76" s="17">
        <f>LDKT!Y76</f>
        <v>937</v>
      </c>
      <c r="F76" s="17">
        <f>Dung_cu!I312</f>
        <v>0</v>
      </c>
      <c r="G76" s="17">
        <f>Vat_lieu!J185</f>
        <v>0</v>
      </c>
      <c r="H76" s="17">
        <f>Thiet_bi!J175</f>
        <v>32</v>
      </c>
      <c r="I76" s="17">
        <f>Nang_luong!J190</f>
        <v>0</v>
      </c>
      <c r="J76" s="17">
        <f t="shared" si="25"/>
        <v>969</v>
      </c>
      <c r="K76" s="17">
        <f t="shared" si="26"/>
        <v>145</v>
      </c>
      <c r="L76" s="17">
        <f t="shared" si="27"/>
        <v>1114</v>
      </c>
      <c r="M76" s="2"/>
      <c r="N76" s="2"/>
      <c r="O76" s="2"/>
      <c r="P76" s="2"/>
      <c r="Q76" s="2"/>
      <c r="R76" s="2"/>
      <c r="S76" s="2"/>
      <c r="T76" s="2"/>
      <c r="U76" s="2"/>
      <c r="V76" s="2"/>
      <c r="W76" s="2"/>
      <c r="X76" s="2"/>
      <c r="Y76" s="2"/>
      <c r="Z76" s="2"/>
    </row>
    <row r="77" spans="1:26" ht="27" customHeight="1" x14ac:dyDescent="0.25">
      <c r="A77" s="194" t="s">
        <v>304</v>
      </c>
      <c r="B77" s="191" t="s">
        <v>298</v>
      </c>
      <c r="C77" s="187" t="s">
        <v>19</v>
      </c>
      <c r="D77" s="25" t="s">
        <v>20</v>
      </c>
      <c r="E77" s="17">
        <f>LDKT!Y77</f>
        <v>447</v>
      </c>
      <c r="F77" s="17">
        <f>Dung_cu!I313</f>
        <v>0</v>
      </c>
      <c r="G77" s="17">
        <f>Vat_lieu!J186</f>
        <v>0</v>
      </c>
      <c r="H77" s="17">
        <f>Thiet_bi!J176</f>
        <v>14</v>
      </c>
      <c r="I77" s="17">
        <f>Nang_luong!J191</f>
        <v>0</v>
      </c>
      <c r="J77" s="17"/>
      <c r="K77" s="17"/>
      <c r="L77" s="17"/>
      <c r="M77" s="2"/>
      <c r="N77" s="2"/>
      <c r="O77" s="2"/>
      <c r="P77" s="2"/>
      <c r="Q77" s="2"/>
      <c r="R77" s="2"/>
      <c r="S77" s="2"/>
      <c r="T77" s="2"/>
      <c r="U77" s="2"/>
      <c r="V77" s="2"/>
      <c r="W77" s="2"/>
      <c r="X77" s="2"/>
      <c r="Y77" s="2"/>
      <c r="Z77" s="2"/>
    </row>
    <row r="78" spans="1:26" ht="27" customHeight="1" x14ac:dyDescent="0.25">
      <c r="A78" s="195"/>
      <c r="B78" s="192"/>
      <c r="C78" s="188"/>
      <c r="D78" s="25" t="s">
        <v>21</v>
      </c>
      <c r="E78" s="17">
        <f>LDKT!Y78</f>
        <v>558</v>
      </c>
      <c r="F78" s="17">
        <f>Dung_cu!I314</f>
        <v>0</v>
      </c>
      <c r="G78" s="17">
        <f>Vat_lieu!J187</f>
        <v>0</v>
      </c>
      <c r="H78" s="17">
        <f>Thiet_bi!J179</f>
        <v>19</v>
      </c>
      <c r="I78" s="17">
        <f>Nang_luong!J192</f>
        <v>0</v>
      </c>
      <c r="J78" s="17"/>
      <c r="K78" s="17"/>
      <c r="L78" s="17"/>
      <c r="M78" s="2"/>
      <c r="N78" s="2"/>
      <c r="O78" s="2"/>
      <c r="P78" s="2"/>
      <c r="Q78" s="2"/>
      <c r="R78" s="2"/>
      <c r="S78" s="2"/>
      <c r="T78" s="2"/>
      <c r="U78" s="2"/>
      <c r="V78" s="2"/>
      <c r="W78" s="2"/>
      <c r="X78" s="2"/>
      <c r="Y78" s="2"/>
      <c r="Z78" s="2"/>
    </row>
    <row r="79" spans="1:26" ht="27" customHeight="1" x14ac:dyDescent="0.25">
      <c r="A79" s="196"/>
      <c r="B79" s="193"/>
      <c r="C79" s="189"/>
      <c r="D79" s="25" t="s">
        <v>22</v>
      </c>
      <c r="E79" s="17">
        <f>LDKT!Y79</f>
        <v>726</v>
      </c>
      <c r="F79" s="17">
        <f>Dung_cu!I315</f>
        <v>0</v>
      </c>
      <c r="G79" s="17">
        <f>Vat_lieu!J188</f>
        <v>0</v>
      </c>
      <c r="H79" s="17">
        <f>Thiet_bi!J182</f>
        <v>24</v>
      </c>
      <c r="I79" s="17">
        <f>Nang_luong!J193</f>
        <v>0</v>
      </c>
      <c r="J79" s="17"/>
      <c r="K79" s="17"/>
      <c r="L79" s="17"/>
      <c r="M79" s="2"/>
      <c r="N79" s="2"/>
      <c r="O79" s="2"/>
      <c r="P79" s="2"/>
      <c r="Q79" s="2"/>
      <c r="R79" s="2"/>
      <c r="S79" s="2"/>
      <c r="T79" s="2"/>
      <c r="U79" s="2"/>
      <c r="V79" s="2"/>
      <c r="W79" s="2"/>
      <c r="X79" s="2"/>
      <c r="Y79" s="2"/>
      <c r="Z79" s="2"/>
    </row>
    <row r="80" spans="1:26" ht="27" customHeight="1" x14ac:dyDescent="0.25">
      <c r="A80" s="194" t="s">
        <v>305</v>
      </c>
      <c r="B80" s="191" t="s">
        <v>299</v>
      </c>
      <c r="C80" s="187" t="s">
        <v>19</v>
      </c>
      <c r="D80" s="25" t="s">
        <v>20</v>
      </c>
      <c r="E80" s="17">
        <f>LDKT!Y80</f>
        <v>130</v>
      </c>
      <c r="F80" s="17">
        <f>Dung_cu!I316</f>
        <v>0</v>
      </c>
      <c r="G80" s="17">
        <f>Vat_lieu!J189</f>
        <v>0</v>
      </c>
      <c r="H80" s="17">
        <f>Thiet_bi!J185</f>
        <v>5</v>
      </c>
      <c r="I80" s="17">
        <f>Nang_luong!J194</f>
        <v>0</v>
      </c>
      <c r="J80" s="17"/>
      <c r="K80" s="17"/>
      <c r="L80" s="17"/>
      <c r="M80" s="2"/>
      <c r="N80" s="2"/>
      <c r="O80" s="2"/>
      <c r="P80" s="2"/>
      <c r="Q80" s="2"/>
      <c r="R80" s="2"/>
      <c r="S80" s="2"/>
      <c r="T80" s="2"/>
      <c r="U80" s="2"/>
      <c r="V80" s="2"/>
      <c r="W80" s="2"/>
      <c r="X80" s="2"/>
      <c r="Y80" s="2"/>
      <c r="Z80" s="2"/>
    </row>
    <row r="81" spans="1:26" ht="27" customHeight="1" x14ac:dyDescent="0.25">
      <c r="A81" s="195"/>
      <c r="B81" s="192"/>
      <c r="C81" s="188"/>
      <c r="D81" s="25" t="s">
        <v>21</v>
      </c>
      <c r="E81" s="17">
        <f>LDKT!Y81</f>
        <v>162</v>
      </c>
      <c r="F81" s="17">
        <f>Dung_cu!I317</f>
        <v>0</v>
      </c>
      <c r="G81" s="17">
        <f>Vat_lieu!J190</f>
        <v>0</v>
      </c>
      <c r="H81" s="17">
        <f>Thiet_bi!J188</f>
        <v>6</v>
      </c>
      <c r="I81" s="17">
        <f>Nang_luong!J195</f>
        <v>0</v>
      </c>
      <c r="J81" s="17"/>
      <c r="K81" s="17"/>
      <c r="L81" s="17"/>
      <c r="M81" s="2"/>
      <c r="N81" s="2"/>
      <c r="O81" s="2"/>
      <c r="P81" s="2"/>
      <c r="Q81" s="2"/>
      <c r="R81" s="2"/>
      <c r="S81" s="2"/>
      <c r="T81" s="2"/>
      <c r="U81" s="2"/>
      <c r="V81" s="2"/>
      <c r="W81" s="2"/>
      <c r="X81" s="2"/>
      <c r="Y81" s="2"/>
      <c r="Z81" s="2"/>
    </row>
    <row r="82" spans="1:26" ht="27" customHeight="1" x14ac:dyDescent="0.25">
      <c r="A82" s="196"/>
      <c r="B82" s="193"/>
      <c r="C82" s="189"/>
      <c r="D82" s="25" t="s">
        <v>22</v>
      </c>
      <c r="E82" s="17">
        <f>LDKT!Y82</f>
        <v>211</v>
      </c>
      <c r="F82" s="17">
        <f>Dung_cu!I318</f>
        <v>0</v>
      </c>
      <c r="G82" s="17">
        <f>Vat_lieu!J191</f>
        <v>0</v>
      </c>
      <c r="H82" s="17">
        <f>Thiet_bi!J191</f>
        <v>8</v>
      </c>
      <c r="I82" s="17">
        <f>Nang_luong!J196</f>
        <v>0</v>
      </c>
      <c r="J82" s="17"/>
      <c r="K82" s="17"/>
      <c r="L82" s="17"/>
      <c r="M82" s="2"/>
      <c r="N82" s="2"/>
      <c r="O82" s="2"/>
      <c r="P82" s="2"/>
      <c r="Q82" s="2"/>
      <c r="R82" s="2"/>
      <c r="S82" s="2"/>
      <c r="T82" s="2"/>
      <c r="U82" s="2"/>
      <c r="V82" s="2"/>
      <c r="W82" s="2"/>
      <c r="X82" s="2"/>
      <c r="Y82" s="2"/>
      <c r="Z82" s="2"/>
    </row>
    <row r="83" spans="1:26" ht="47.25" x14ac:dyDescent="0.25">
      <c r="A83" s="167" t="s">
        <v>216</v>
      </c>
      <c r="B83" s="54" t="s">
        <v>48</v>
      </c>
      <c r="C83" s="26" t="s">
        <v>45</v>
      </c>
      <c r="D83" s="10"/>
      <c r="E83" s="17">
        <f>LDKT!Y83</f>
        <v>3466</v>
      </c>
      <c r="F83" s="17">
        <f>Dung_cu!I319</f>
        <v>543</v>
      </c>
      <c r="G83" s="17">
        <f>Vat_lieu!J192</f>
        <v>0</v>
      </c>
      <c r="H83" s="17">
        <f>Thiet_bi!J194</f>
        <v>0</v>
      </c>
      <c r="I83" s="17">
        <f>Nang_luong!J197</f>
        <v>189</v>
      </c>
      <c r="J83" s="17">
        <f t="shared" si="22"/>
        <v>4198</v>
      </c>
      <c r="K83" s="17">
        <f t="shared" si="2"/>
        <v>630</v>
      </c>
      <c r="L83" s="17">
        <f t="shared" ref="L83:L84" si="28">SUM(J83:K83)</f>
        <v>4828</v>
      </c>
      <c r="M83" s="2"/>
      <c r="N83" s="2"/>
      <c r="O83" s="2"/>
      <c r="P83" s="2"/>
      <c r="Q83" s="2"/>
      <c r="R83" s="2"/>
      <c r="S83" s="2"/>
      <c r="T83" s="2"/>
      <c r="U83" s="2"/>
      <c r="V83" s="2"/>
      <c r="W83" s="2"/>
      <c r="X83" s="2"/>
      <c r="Y83" s="2"/>
      <c r="Z83" s="2"/>
    </row>
    <row r="84" spans="1:26" ht="47.25" x14ac:dyDescent="0.25">
      <c r="A84" s="167" t="s">
        <v>217</v>
      </c>
      <c r="B84" s="8" t="s">
        <v>49</v>
      </c>
      <c r="C84" s="10" t="s">
        <v>29</v>
      </c>
      <c r="D84" s="10"/>
      <c r="E84" s="17">
        <f>LDKT!Y84</f>
        <v>0</v>
      </c>
      <c r="F84" s="17">
        <f>Dung_cu!I327</f>
        <v>0</v>
      </c>
      <c r="G84" s="17">
        <f>Vat_lieu!J193</f>
        <v>0</v>
      </c>
      <c r="H84" s="17">
        <f>Thiet_bi!J195</f>
        <v>0</v>
      </c>
      <c r="I84" s="17">
        <f>Nang_luong!J203</f>
        <v>0</v>
      </c>
      <c r="J84" s="17">
        <f t="shared" si="22"/>
        <v>0</v>
      </c>
      <c r="K84" s="17">
        <f t="shared" si="2"/>
        <v>0</v>
      </c>
      <c r="L84" s="17">
        <f t="shared" si="28"/>
        <v>0</v>
      </c>
      <c r="M84" s="2"/>
      <c r="N84" s="2"/>
      <c r="O84" s="2"/>
      <c r="P84" s="2"/>
      <c r="Q84" s="2"/>
      <c r="R84" s="2"/>
      <c r="S84" s="2"/>
      <c r="T84" s="2"/>
      <c r="U84" s="2"/>
      <c r="V84" s="2"/>
      <c r="W84" s="2"/>
      <c r="X84" s="2"/>
      <c r="Y84" s="2"/>
      <c r="Z84" s="2"/>
    </row>
    <row r="85" spans="1:26" ht="31.5" x14ac:dyDescent="0.25">
      <c r="A85" s="166" t="s">
        <v>218</v>
      </c>
      <c r="B85" s="6" t="s">
        <v>50</v>
      </c>
      <c r="C85" s="7"/>
      <c r="D85" s="7"/>
      <c r="E85" s="55"/>
      <c r="F85" s="120"/>
      <c r="G85" s="120"/>
      <c r="H85" s="120"/>
      <c r="I85" s="120"/>
      <c r="J85" s="12"/>
      <c r="K85" s="12"/>
      <c r="L85" s="12"/>
      <c r="M85" s="2"/>
      <c r="N85" s="2"/>
      <c r="O85" s="2"/>
      <c r="P85" s="2"/>
      <c r="Q85" s="2"/>
      <c r="R85" s="2"/>
      <c r="S85" s="2"/>
      <c r="T85" s="2"/>
      <c r="U85" s="2"/>
      <c r="V85" s="2"/>
      <c r="W85" s="2"/>
      <c r="X85" s="2"/>
      <c r="Y85" s="2"/>
      <c r="Z85" s="2"/>
    </row>
    <row r="86" spans="1:26" ht="15.75" x14ac:dyDescent="0.25">
      <c r="A86" s="167" t="s">
        <v>219</v>
      </c>
      <c r="B86" s="8" t="s">
        <v>50</v>
      </c>
      <c r="C86" s="10"/>
      <c r="D86" s="10"/>
      <c r="E86" s="17"/>
      <c r="F86" s="17"/>
      <c r="G86" s="17"/>
      <c r="H86" s="17"/>
      <c r="I86" s="17"/>
      <c r="J86" s="17"/>
      <c r="K86" s="17"/>
      <c r="L86" s="17"/>
      <c r="M86" s="2"/>
      <c r="N86" s="2"/>
      <c r="O86" s="2"/>
      <c r="P86" s="2"/>
      <c r="Q86" s="2"/>
      <c r="R86" s="2"/>
      <c r="S86" s="2"/>
      <c r="T86" s="2"/>
      <c r="U86" s="2"/>
      <c r="V86" s="2"/>
      <c r="W86" s="2"/>
      <c r="X86" s="2"/>
      <c r="Y86" s="2"/>
      <c r="Z86" s="2"/>
    </row>
    <row r="87" spans="1:26" ht="31.5" x14ac:dyDescent="0.25">
      <c r="A87" s="167"/>
      <c r="B87" s="8" t="s">
        <v>306</v>
      </c>
      <c r="C87" s="10" t="s">
        <v>51</v>
      </c>
      <c r="D87" s="68" t="s">
        <v>309</v>
      </c>
      <c r="E87" s="17">
        <f>LDKT!Y87</f>
        <v>85271</v>
      </c>
      <c r="F87" s="17">
        <f>Dung_cu!I330</f>
        <v>14101</v>
      </c>
      <c r="G87" s="17">
        <f>Vat_lieu!J196</f>
        <v>12390</v>
      </c>
      <c r="H87" s="17">
        <f>Thiet_bi!J198</f>
        <v>79</v>
      </c>
      <c r="I87" s="17">
        <f>Nang_luong!$J$205</f>
        <v>1265</v>
      </c>
      <c r="J87" s="17">
        <f t="shared" ref="J87:J89" si="29">SUM(E87:I87)</f>
        <v>113106</v>
      </c>
      <c r="K87" s="17">
        <f t="shared" ref="K87:K89" si="30">ROUND(J87*0.15,0)</f>
        <v>16966</v>
      </c>
      <c r="L87" s="17">
        <f t="shared" ref="L87:L89" si="31">SUM(J87:K87)</f>
        <v>130072</v>
      </c>
      <c r="M87" s="2"/>
      <c r="N87" s="2"/>
      <c r="O87" s="2"/>
      <c r="P87" s="2"/>
      <c r="Q87" s="2"/>
      <c r="R87" s="2"/>
      <c r="S87" s="2"/>
      <c r="T87" s="2"/>
      <c r="U87" s="2"/>
      <c r="V87" s="2"/>
      <c r="W87" s="2"/>
      <c r="X87" s="2"/>
      <c r="Y87" s="2"/>
      <c r="Z87" s="2"/>
    </row>
    <row r="88" spans="1:26" ht="31.5" x14ac:dyDescent="0.25">
      <c r="A88" s="167"/>
      <c r="B88" s="8" t="s">
        <v>307</v>
      </c>
      <c r="C88" s="10" t="s">
        <v>51</v>
      </c>
      <c r="D88" s="68" t="s">
        <v>310</v>
      </c>
      <c r="E88" s="17">
        <f>LDKT!Y88</f>
        <v>102527</v>
      </c>
      <c r="F88" s="17">
        <f>Dung_cu!I343</f>
        <v>16919</v>
      </c>
      <c r="G88" s="17">
        <f>Vat_lieu!J202</f>
        <v>15061</v>
      </c>
      <c r="H88" s="17">
        <f>Thiet_bi!J200</f>
        <v>95</v>
      </c>
      <c r="I88" s="17">
        <f>Nang_luong!$J$205</f>
        <v>1265</v>
      </c>
      <c r="J88" s="17">
        <f t="shared" si="29"/>
        <v>135867</v>
      </c>
      <c r="K88" s="17">
        <f t="shared" si="30"/>
        <v>20380</v>
      </c>
      <c r="L88" s="17">
        <f t="shared" si="31"/>
        <v>156247</v>
      </c>
      <c r="M88" s="2"/>
      <c r="N88" s="2"/>
      <c r="O88" s="2"/>
      <c r="P88" s="2"/>
      <c r="Q88" s="2"/>
      <c r="R88" s="2"/>
      <c r="S88" s="2"/>
      <c r="T88" s="2"/>
      <c r="U88" s="2"/>
      <c r="V88" s="2"/>
      <c r="W88" s="2"/>
      <c r="X88" s="2"/>
      <c r="Y88" s="2"/>
      <c r="Z88" s="2"/>
    </row>
    <row r="89" spans="1:26" ht="31.5" x14ac:dyDescent="0.25">
      <c r="A89" s="167"/>
      <c r="B89" s="8" t="s">
        <v>308</v>
      </c>
      <c r="C89" s="10" t="s">
        <v>51</v>
      </c>
      <c r="D89" s="68" t="s">
        <v>311</v>
      </c>
      <c r="E89" s="17">
        <f>LDKT!Y89</f>
        <v>127906</v>
      </c>
      <c r="F89" s="17">
        <f>Dung_cu!I356</f>
        <v>21151</v>
      </c>
      <c r="G89" s="17">
        <f>Vat_lieu!J208</f>
        <v>18585</v>
      </c>
      <c r="H89" s="17">
        <f>Thiet_bi!J202</f>
        <v>118</v>
      </c>
      <c r="I89" s="17">
        <f>Nang_luong!$J$205</f>
        <v>1265</v>
      </c>
      <c r="J89" s="17">
        <f t="shared" si="29"/>
        <v>169025</v>
      </c>
      <c r="K89" s="17">
        <f t="shared" si="30"/>
        <v>25354</v>
      </c>
      <c r="L89" s="17">
        <f t="shared" si="31"/>
        <v>194379</v>
      </c>
      <c r="M89" s="2"/>
      <c r="N89" s="2"/>
      <c r="O89" s="2"/>
      <c r="P89" s="2"/>
      <c r="Q89" s="2"/>
      <c r="R89" s="2"/>
      <c r="S89" s="2"/>
      <c r="T89" s="2"/>
      <c r="U89" s="2"/>
      <c r="V89" s="2"/>
      <c r="W89" s="2"/>
      <c r="X89" s="2"/>
      <c r="Y89" s="2"/>
      <c r="Z89" s="2"/>
    </row>
    <row r="90" spans="1:26" ht="31.5" x14ac:dyDescent="0.25">
      <c r="A90" s="167" t="s">
        <v>220</v>
      </c>
      <c r="B90" s="8" t="s">
        <v>52</v>
      </c>
      <c r="C90" s="10"/>
      <c r="D90" s="68"/>
      <c r="E90" s="17"/>
      <c r="F90" s="17"/>
      <c r="G90" s="17"/>
      <c r="H90" s="17"/>
      <c r="I90" s="17"/>
      <c r="J90" s="17"/>
      <c r="K90" s="17"/>
      <c r="L90" s="17"/>
      <c r="M90" s="2"/>
      <c r="N90" s="2"/>
      <c r="O90" s="2"/>
      <c r="P90" s="2"/>
      <c r="Q90" s="2"/>
      <c r="R90" s="2"/>
      <c r="S90" s="2"/>
      <c r="T90" s="2"/>
      <c r="U90" s="2"/>
      <c r="V90" s="2"/>
      <c r="W90" s="2"/>
      <c r="X90" s="2"/>
      <c r="Y90" s="2"/>
      <c r="Z90" s="2"/>
    </row>
    <row r="91" spans="1:26" ht="31.5" x14ac:dyDescent="0.25">
      <c r="A91" s="167"/>
      <c r="B91" s="8" t="s">
        <v>306</v>
      </c>
      <c r="C91" s="10" t="s">
        <v>53</v>
      </c>
      <c r="D91" s="68" t="s">
        <v>309</v>
      </c>
      <c r="E91" s="17">
        <f>LDKT!Y91</f>
        <v>34890</v>
      </c>
      <c r="F91" s="17">
        <f>Dung_cu!I370</f>
        <v>272</v>
      </c>
      <c r="G91" s="17">
        <f>Vat_lieu!J215</f>
        <v>24400</v>
      </c>
      <c r="H91" s="17">
        <f>Thiet_bi!J205</f>
        <v>862</v>
      </c>
      <c r="I91" s="17">
        <f>Nang_luong!$J$214</f>
        <v>2292</v>
      </c>
      <c r="J91" s="17">
        <f t="shared" ref="J91:J93" si="32">SUM(E91:I91)</f>
        <v>62716</v>
      </c>
      <c r="K91" s="17">
        <f t="shared" ref="K91:K93" si="33">ROUND(J91*0.15,0)</f>
        <v>9407</v>
      </c>
      <c r="L91" s="17">
        <f t="shared" ref="L91:L93" si="34">SUM(J91:K91)</f>
        <v>72123</v>
      </c>
      <c r="M91" s="2"/>
      <c r="N91" s="2"/>
      <c r="O91" s="2"/>
      <c r="P91" s="2"/>
      <c r="Q91" s="2"/>
      <c r="R91" s="2"/>
      <c r="S91" s="2"/>
      <c r="T91" s="2"/>
      <c r="U91" s="2"/>
      <c r="V91" s="2"/>
      <c r="W91" s="2"/>
      <c r="X91" s="2"/>
      <c r="Y91" s="2"/>
      <c r="Z91" s="2"/>
    </row>
    <row r="92" spans="1:26" ht="31.5" x14ac:dyDescent="0.25">
      <c r="A92" s="167"/>
      <c r="B92" s="8" t="s">
        <v>307</v>
      </c>
      <c r="C92" s="10" t="s">
        <v>53</v>
      </c>
      <c r="D92" s="68" t="s">
        <v>310</v>
      </c>
      <c r="E92" s="17">
        <f>LDKT!Y92</f>
        <v>41868</v>
      </c>
      <c r="F92" s="17">
        <f>Dung_cu!I376</f>
        <v>325</v>
      </c>
      <c r="G92" s="17">
        <f>Vat_lieu!J218</f>
        <v>29280</v>
      </c>
      <c r="H92" s="17">
        <f>Thiet_bi!J209</f>
        <v>1035</v>
      </c>
      <c r="I92" s="17">
        <f>Nang_luong!$J$214</f>
        <v>2292</v>
      </c>
      <c r="J92" s="17">
        <f t="shared" si="32"/>
        <v>74800</v>
      </c>
      <c r="K92" s="17">
        <f t="shared" si="33"/>
        <v>11220</v>
      </c>
      <c r="L92" s="17">
        <f t="shared" si="34"/>
        <v>86020</v>
      </c>
      <c r="M92" s="2"/>
      <c r="N92" s="2"/>
      <c r="O92" s="2"/>
      <c r="P92" s="2"/>
      <c r="Q92" s="2"/>
      <c r="R92" s="2"/>
      <c r="S92" s="2"/>
      <c r="T92" s="2"/>
      <c r="U92" s="2"/>
      <c r="V92" s="2"/>
      <c r="W92" s="2"/>
      <c r="X92" s="2"/>
      <c r="Y92" s="2"/>
      <c r="Z92" s="2"/>
    </row>
    <row r="93" spans="1:26" ht="31.5" x14ac:dyDescent="0.25">
      <c r="A93" s="167"/>
      <c r="B93" s="8" t="s">
        <v>308</v>
      </c>
      <c r="C93" s="10" t="s">
        <v>53</v>
      </c>
      <c r="D93" s="68" t="s">
        <v>311</v>
      </c>
      <c r="E93" s="17">
        <f>LDKT!Y93</f>
        <v>52336</v>
      </c>
      <c r="F93" s="17">
        <f>Dung_cu!I382</f>
        <v>407</v>
      </c>
      <c r="G93" s="17">
        <f>Vat_lieu!J221</f>
        <v>43920</v>
      </c>
      <c r="H93" s="17">
        <f>Thiet_bi!J213</f>
        <v>1294</v>
      </c>
      <c r="I93" s="17">
        <f>Nang_luong!$J$214</f>
        <v>2292</v>
      </c>
      <c r="J93" s="17">
        <f t="shared" si="32"/>
        <v>100249</v>
      </c>
      <c r="K93" s="17">
        <f t="shared" si="33"/>
        <v>15037</v>
      </c>
      <c r="L93" s="17">
        <f t="shared" si="34"/>
        <v>115286</v>
      </c>
      <c r="M93" s="2"/>
      <c r="N93" s="2"/>
      <c r="O93" s="2"/>
      <c r="P93" s="2"/>
      <c r="Q93" s="2"/>
      <c r="R93" s="2"/>
      <c r="S93" s="2"/>
      <c r="T93" s="2"/>
      <c r="U93" s="2"/>
      <c r="V93" s="2"/>
      <c r="W93" s="2"/>
      <c r="X93" s="2"/>
      <c r="Y93" s="2"/>
      <c r="Z93" s="2"/>
    </row>
    <row r="94" spans="1:26" ht="31.5" x14ac:dyDescent="0.25">
      <c r="A94" s="166" t="s">
        <v>221</v>
      </c>
      <c r="B94" s="6" t="s">
        <v>54</v>
      </c>
      <c r="C94" s="7"/>
      <c r="D94" s="57"/>
      <c r="E94" s="55"/>
      <c r="F94" s="120"/>
      <c r="G94" s="120"/>
      <c r="H94" s="120"/>
      <c r="I94" s="120"/>
      <c r="J94" s="12"/>
      <c r="K94" s="12"/>
      <c r="L94" s="12"/>
      <c r="M94" s="2"/>
      <c r="N94" s="2"/>
      <c r="O94" s="2"/>
      <c r="P94" s="2"/>
      <c r="Q94" s="2"/>
      <c r="R94" s="2"/>
      <c r="S94" s="2"/>
      <c r="T94" s="2"/>
      <c r="U94" s="2"/>
      <c r="V94" s="2"/>
      <c r="W94" s="2"/>
      <c r="X94" s="2"/>
      <c r="Y94" s="2"/>
      <c r="Z94" s="2"/>
    </row>
    <row r="95" spans="1:26" ht="31.5" x14ac:dyDescent="0.25">
      <c r="A95" s="167" t="s">
        <v>222</v>
      </c>
      <c r="B95" s="8" t="s">
        <v>54</v>
      </c>
      <c r="C95" s="10"/>
      <c r="D95" s="10"/>
      <c r="E95" s="17"/>
      <c r="F95" s="17"/>
      <c r="G95" s="17"/>
      <c r="H95" s="17"/>
      <c r="I95" s="17"/>
      <c r="J95" s="17"/>
      <c r="K95" s="17"/>
      <c r="L95" s="17"/>
      <c r="M95" s="2"/>
      <c r="N95" s="2"/>
      <c r="O95" s="2"/>
      <c r="P95" s="2"/>
      <c r="Q95" s="2"/>
      <c r="R95" s="2"/>
      <c r="S95" s="2"/>
      <c r="T95" s="2"/>
      <c r="U95" s="2"/>
      <c r="V95" s="2"/>
      <c r="W95" s="2"/>
      <c r="X95" s="2"/>
      <c r="Y95" s="2"/>
      <c r="Z95" s="2"/>
    </row>
    <row r="96" spans="1:26" ht="31.5" x14ac:dyDescent="0.25">
      <c r="A96" s="167"/>
      <c r="B96" s="8" t="s">
        <v>306</v>
      </c>
      <c r="C96" s="10" t="s">
        <v>27</v>
      </c>
      <c r="D96" s="68" t="s">
        <v>309</v>
      </c>
      <c r="E96" s="17">
        <f>LDKT!Y96</f>
        <v>363016</v>
      </c>
      <c r="F96" s="17">
        <f>Dung_cu!I390</f>
        <v>213</v>
      </c>
      <c r="G96" s="17">
        <f>Vat_lieu!J226</f>
        <v>2700</v>
      </c>
      <c r="H96" s="17">
        <f>Thiet_bi!J219</f>
        <v>0</v>
      </c>
      <c r="I96" s="17">
        <f>Nang_luong!$J$224</f>
        <v>216</v>
      </c>
      <c r="J96" s="17">
        <f t="shared" ref="J96:J99" si="35">SUM(E96:I96)</f>
        <v>366145</v>
      </c>
      <c r="K96" s="17">
        <f t="shared" ref="K96:K99" si="36">ROUND(J96*0.15,0)</f>
        <v>54922</v>
      </c>
      <c r="L96" s="17">
        <f t="shared" ref="L96:L99" si="37">SUM(J96:K96)</f>
        <v>421067</v>
      </c>
      <c r="M96" s="2"/>
      <c r="N96" s="2"/>
      <c r="O96" s="2"/>
      <c r="P96" s="2"/>
      <c r="Q96" s="2"/>
      <c r="R96" s="2"/>
      <c r="S96" s="2"/>
      <c r="T96" s="2"/>
      <c r="U96" s="2"/>
      <c r="V96" s="2"/>
      <c r="W96" s="2"/>
      <c r="X96" s="2"/>
      <c r="Y96" s="2"/>
      <c r="Z96" s="2"/>
    </row>
    <row r="97" spans="1:26" ht="31.5" x14ac:dyDescent="0.25">
      <c r="A97" s="167"/>
      <c r="B97" s="8" t="s">
        <v>307</v>
      </c>
      <c r="C97" s="10" t="s">
        <v>27</v>
      </c>
      <c r="D97" s="68" t="s">
        <v>310</v>
      </c>
      <c r="E97" s="17">
        <f>LDKT!Y97</f>
        <v>429774</v>
      </c>
      <c r="F97" s="17">
        <f>Dung_cu!I401</f>
        <v>255</v>
      </c>
      <c r="G97" s="17">
        <f>Vat_lieu!J229</f>
        <v>3240</v>
      </c>
      <c r="H97" s="17">
        <f>Thiet_bi!J220</f>
        <v>0</v>
      </c>
      <c r="I97" s="17">
        <f>Nang_luong!$J$224</f>
        <v>216</v>
      </c>
      <c r="J97" s="17">
        <f t="shared" si="35"/>
        <v>433485</v>
      </c>
      <c r="K97" s="17">
        <f t="shared" si="36"/>
        <v>65023</v>
      </c>
      <c r="L97" s="17">
        <f t="shared" si="37"/>
        <v>498508</v>
      </c>
      <c r="M97" s="2"/>
      <c r="N97" s="2"/>
      <c r="O97" s="2"/>
      <c r="P97" s="2"/>
      <c r="Q97" s="2"/>
      <c r="R97" s="2"/>
      <c r="S97" s="2"/>
      <c r="T97" s="2"/>
      <c r="U97" s="2"/>
      <c r="V97" s="2"/>
      <c r="W97" s="2"/>
      <c r="X97" s="2"/>
      <c r="Y97" s="2"/>
      <c r="Z97" s="2"/>
    </row>
    <row r="98" spans="1:26" ht="31.5" x14ac:dyDescent="0.25">
      <c r="A98" s="167"/>
      <c r="B98" s="8" t="s">
        <v>308</v>
      </c>
      <c r="C98" s="10" t="s">
        <v>27</v>
      </c>
      <c r="D98" s="68" t="s">
        <v>311</v>
      </c>
      <c r="E98" s="17">
        <f>LDKT!Y98</f>
        <v>573031</v>
      </c>
      <c r="F98" s="17">
        <f>Dung_cu!I412</f>
        <v>320</v>
      </c>
      <c r="G98" s="17">
        <f>Vat_lieu!J232</f>
        <v>4860</v>
      </c>
      <c r="H98" s="17">
        <f>Thiet_bi!J221</f>
        <v>0</v>
      </c>
      <c r="I98" s="17">
        <f>Nang_luong!$J$224</f>
        <v>216</v>
      </c>
      <c r="J98" s="17">
        <f t="shared" si="35"/>
        <v>578427</v>
      </c>
      <c r="K98" s="17">
        <f t="shared" si="36"/>
        <v>86764</v>
      </c>
      <c r="L98" s="17">
        <f t="shared" si="37"/>
        <v>665191</v>
      </c>
      <c r="M98" s="2"/>
      <c r="N98" s="2"/>
      <c r="O98" s="2"/>
      <c r="P98" s="2"/>
      <c r="Q98" s="2"/>
      <c r="R98" s="2"/>
      <c r="S98" s="2"/>
      <c r="T98" s="2"/>
      <c r="U98" s="2"/>
      <c r="V98" s="2"/>
      <c r="W98" s="2"/>
      <c r="X98" s="2"/>
      <c r="Y98" s="2"/>
      <c r="Z98" s="2"/>
    </row>
    <row r="99" spans="1:26" ht="47.25" x14ac:dyDescent="0.25">
      <c r="A99" s="167" t="s">
        <v>223</v>
      </c>
      <c r="B99" s="8" t="s">
        <v>55</v>
      </c>
      <c r="C99" s="10"/>
      <c r="D99" s="10"/>
      <c r="E99" s="17">
        <f>LDKT!Y99</f>
        <v>0</v>
      </c>
      <c r="F99" s="17">
        <f>Dung_cu!I423</f>
        <v>0</v>
      </c>
      <c r="G99" s="17">
        <f>Vat_lieu!J235</f>
        <v>0</v>
      </c>
      <c r="H99" s="17">
        <f>Thiet_bi!J222</f>
        <v>0</v>
      </c>
      <c r="I99" s="17">
        <f>Nang_luong!J232</f>
        <v>0</v>
      </c>
      <c r="J99" s="17">
        <f t="shared" si="35"/>
        <v>0</v>
      </c>
      <c r="K99" s="17">
        <f t="shared" si="36"/>
        <v>0</v>
      </c>
      <c r="L99" s="17">
        <f t="shared" si="37"/>
        <v>0</v>
      </c>
      <c r="M99" s="2"/>
      <c r="N99" s="2"/>
      <c r="O99" s="2"/>
      <c r="P99" s="2"/>
      <c r="Q99" s="2"/>
      <c r="R99" s="2"/>
      <c r="S99" s="2"/>
      <c r="T99" s="2"/>
      <c r="U99" s="2"/>
      <c r="V99" s="2"/>
      <c r="W99" s="2"/>
      <c r="X99" s="2"/>
      <c r="Y99" s="2"/>
      <c r="Z99" s="2"/>
    </row>
    <row r="100" spans="1:26" ht="15.75" x14ac:dyDescent="0.25">
      <c r="A100" s="166" t="s">
        <v>224</v>
      </c>
      <c r="B100" s="6" t="s">
        <v>56</v>
      </c>
      <c r="C100" s="7"/>
      <c r="D100" s="7"/>
      <c r="E100" s="55"/>
      <c r="F100" s="120"/>
      <c r="G100" s="120"/>
      <c r="H100" s="120"/>
      <c r="I100" s="120"/>
      <c r="J100" s="12"/>
      <c r="K100" s="12"/>
      <c r="L100" s="12"/>
      <c r="M100" s="2"/>
      <c r="N100" s="2"/>
      <c r="O100" s="2"/>
      <c r="P100" s="2"/>
      <c r="Q100" s="2"/>
      <c r="R100" s="2"/>
      <c r="S100" s="2"/>
      <c r="T100" s="2"/>
      <c r="U100" s="2"/>
      <c r="V100" s="2"/>
      <c r="W100" s="2"/>
      <c r="X100" s="2"/>
      <c r="Y100" s="2"/>
      <c r="Z100" s="2"/>
    </row>
    <row r="101" spans="1:26" ht="47.25" x14ac:dyDescent="0.25">
      <c r="A101" s="167" t="s">
        <v>225</v>
      </c>
      <c r="B101" s="8" t="s">
        <v>57</v>
      </c>
      <c r="C101" s="10" t="s">
        <v>45</v>
      </c>
      <c r="D101" s="10"/>
      <c r="E101" s="17">
        <f>LDKT!Y101</f>
        <v>5233</v>
      </c>
      <c r="F101" s="17">
        <f>Dung_cu!I425</f>
        <v>64</v>
      </c>
      <c r="G101" s="17">
        <f>Vat_lieu!J237</f>
        <v>11</v>
      </c>
      <c r="H101" s="17">
        <f>Thiet_bi!J224</f>
        <v>0</v>
      </c>
      <c r="I101" s="17">
        <f>Nang_luong!J234</f>
        <v>26</v>
      </c>
      <c r="J101" s="17">
        <f>SUM(E101:I101)</f>
        <v>5334</v>
      </c>
      <c r="K101" s="17">
        <f t="shared" si="2"/>
        <v>800</v>
      </c>
      <c r="L101" s="17">
        <f t="shared" ref="L101:L105" si="38">SUM(J101:K101)</f>
        <v>6134</v>
      </c>
      <c r="M101" s="2"/>
      <c r="N101" s="2"/>
      <c r="O101" s="2"/>
      <c r="P101" s="2"/>
      <c r="Q101" s="2"/>
      <c r="R101" s="2"/>
      <c r="S101" s="2"/>
      <c r="T101" s="2"/>
      <c r="U101" s="2"/>
      <c r="V101" s="2"/>
      <c r="W101" s="2"/>
      <c r="X101" s="2"/>
      <c r="Y101" s="2"/>
      <c r="Z101" s="2"/>
    </row>
    <row r="102" spans="1:26" ht="47.25" x14ac:dyDescent="0.25">
      <c r="A102" s="167" t="s">
        <v>226</v>
      </c>
      <c r="B102" s="8" t="s">
        <v>58</v>
      </c>
      <c r="C102" s="10" t="s">
        <v>45</v>
      </c>
      <c r="D102" s="10"/>
      <c r="E102" s="17">
        <f>LDKT!Y102</f>
        <v>145568</v>
      </c>
      <c r="F102" s="17">
        <f>Dung_cu!I432</f>
        <v>1375</v>
      </c>
      <c r="G102" s="17">
        <f>Vat_lieu!J239</f>
        <v>15638</v>
      </c>
      <c r="H102" s="17">
        <f>Thiet_bi!J225</f>
        <v>1495</v>
      </c>
      <c r="I102" s="17">
        <f>Nang_luong!J240</f>
        <v>5636</v>
      </c>
      <c r="J102" s="17">
        <f>SUM(E102:I102)</f>
        <v>169712</v>
      </c>
      <c r="K102" s="17">
        <f t="shared" si="2"/>
        <v>25457</v>
      </c>
      <c r="L102" s="17">
        <f t="shared" si="38"/>
        <v>195169</v>
      </c>
      <c r="M102" s="2"/>
      <c r="N102" s="2"/>
      <c r="O102" s="2"/>
      <c r="P102" s="2"/>
      <c r="Q102" s="2"/>
      <c r="R102" s="2"/>
      <c r="S102" s="2"/>
      <c r="T102" s="2"/>
      <c r="U102" s="2"/>
      <c r="V102" s="2"/>
      <c r="W102" s="2"/>
      <c r="X102" s="2"/>
      <c r="Y102" s="2"/>
      <c r="Z102" s="2"/>
    </row>
    <row r="103" spans="1:26" ht="31.5" x14ac:dyDescent="0.25">
      <c r="A103" s="167" t="s">
        <v>227</v>
      </c>
      <c r="B103" s="8" t="s">
        <v>59</v>
      </c>
      <c r="C103" s="10" t="s">
        <v>47</v>
      </c>
      <c r="D103" s="10"/>
      <c r="E103" s="17">
        <f>LDKT!Y103</f>
        <v>18022</v>
      </c>
      <c r="F103" s="17">
        <f>Dung_cu!I439</f>
        <v>86</v>
      </c>
      <c r="G103" s="17">
        <f>Vat_lieu!J242</f>
        <v>0</v>
      </c>
      <c r="H103" s="17">
        <f>Thiet_bi!J228</f>
        <v>176</v>
      </c>
      <c r="I103" s="17">
        <f>Nang_luong!J248</f>
        <v>0</v>
      </c>
      <c r="J103" s="17">
        <f>SUM(E103:I103)</f>
        <v>18284</v>
      </c>
      <c r="K103" s="17">
        <f t="shared" si="2"/>
        <v>2743</v>
      </c>
      <c r="L103" s="17">
        <f t="shared" si="38"/>
        <v>21027</v>
      </c>
      <c r="M103" s="2"/>
      <c r="N103" s="2"/>
      <c r="O103" s="2"/>
      <c r="P103" s="2"/>
      <c r="Q103" s="2"/>
      <c r="R103" s="2"/>
      <c r="S103" s="2"/>
      <c r="T103" s="2"/>
      <c r="U103" s="2"/>
      <c r="V103" s="2"/>
      <c r="W103" s="2"/>
      <c r="X103" s="2"/>
      <c r="Y103" s="2"/>
      <c r="Z103" s="2"/>
    </row>
    <row r="104" spans="1:26" ht="31.5" x14ac:dyDescent="0.25">
      <c r="A104" s="167" t="s">
        <v>228</v>
      </c>
      <c r="B104" s="8" t="s">
        <v>60</v>
      </c>
      <c r="C104" s="10" t="s">
        <v>47</v>
      </c>
      <c r="D104" s="10"/>
      <c r="E104" s="17">
        <f>LDKT!Y104</f>
        <v>18022</v>
      </c>
      <c r="F104" s="17">
        <f>Dung_cu!I445</f>
        <v>86</v>
      </c>
      <c r="G104" s="17">
        <f>Vat_lieu!J243</f>
        <v>0</v>
      </c>
      <c r="H104" s="17">
        <f>Thiet_bi!J232</f>
        <v>176</v>
      </c>
      <c r="I104" s="17">
        <f>Nang_luong!J249</f>
        <v>0</v>
      </c>
      <c r="J104" s="17">
        <f>SUM(E104:I104)</f>
        <v>18284</v>
      </c>
      <c r="K104" s="17">
        <f t="shared" si="2"/>
        <v>2743</v>
      </c>
      <c r="L104" s="17">
        <f t="shared" si="38"/>
        <v>21027</v>
      </c>
      <c r="M104" s="2"/>
      <c r="N104" s="2"/>
      <c r="O104" s="2"/>
      <c r="P104" s="2"/>
      <c r="Q104" s="2"/>
      <c r="R104" s="2"/>
      <c r="S104" s="2"/>
      <c r="T104" s="2"/>
      <c r="U104" s="2"/>
      <c r="V104" s="2"/>
      <c r="W104" s="2"/>
      <c r="X104" s="2"/>
      <c r="Y104" s="2"/>
      <c r="Z104" s="2"/>
    </row>
    <row r="105" spans="1:26" ht="47.25" x14ac:dyDescent="0.25">
      <c r="A105" s="167" t="s">
        <v>229</v>
      </c>
      <c r="B105" s="72" t="s">
        <v>424</v>
      </c>
      <c r="C105" s="10"/>
      <c r="D105" s="10"/>
      <c r="E105" s="17">
        <f>LDKT!Y105</f>
        <v>0</v>
      </c>
      <c r="F105" s="17">
        <f>Dung_cu!I451</f>
        <v>0</v>
      </c>
      <c r="G105" s="17">
        <f>Vat_lieu!J244</f>
        <v>0</v>
      </c>
      <c r="H105" s="17">
        <f>Thiet_bi!J236</f>
        <v>0</v>
      </c>
      <c r="I105" s="17">
        <f>Nang_luong!J250</f>
        <v>0</v>
      </c>
      <c r="J105" s="17">
        <f>SUM(E105:I105)</f>
        <v>0</v>
      </c>
      <c r="K105" s="17">
        <f t="shared" si="2"/>
        <v>0</v>
      </c>
      <c r="L105" s="17">
        <f t="shared" si="38"/>
        <v>0</v>
      </c>
      <c r="M105" s="2"/>
      <c r="N105" s="2"/>
      <c r="O105" s="2"/>
      <c r="P105" s="2"/>
      <c r="Q105" s="2"/>
      <c r="R105" s="2"/>
      <c r="S105" s="2"/>
      <c r="T105" s="2"/>
      <c r="U105" s="2"/>
      <c r="V105" s="2"/>
      <c r="W105" s="2"/>
      <c r="X105" s="2"/>
      <c r="Y105" s="2"/>
      <c r="Z105" s="2"/>
    </row>
    <row r="106" spans="1:26" ht="31.5" x14ac:dyDescent="0.25">
      <c r="A106" s="166" t="s">
        <v>230</v>
      </c>
      <c r="B106" s="6" t="s">
        <v>61</v>
      </c>
      <c r="C106" s="7"/>
      <c r="D106" s="7"/>
      <c r="E106" s="55"/>
      <c r="F106" s="120"/>
      <c r="G106" s="120"/>
      <c r="H106" s="120"/>
      <c r="I106" s="120"/>
      <c r="J106" s="12"/>
      <c r="K106" s="12"/>
      <c r="L106" s="12"/>
      <c r="M106" s="2"/>
      <c r="N106" s="2"/>
      <c r="O106" s="2"/>
      <c r="P106" s="2"/>
      <c r="Q106" s="2"/>
      <c r="R106" s="2"/>
      <c r="S106" s="2"/>
      <c r="T106" s="2"/>
      <c r="U106" s="2"/>
      <c r="V106" s="2"/>
      <c r="W106" s="2"/>
      <c r="X106" s="2"/>
      <c r="Y106" s="2"/>
      <c r="Z106" s="2"/>
    </row>
    <row r="107" spans="1:26" ht="63" x14ac:dyDescent="0.25">
      <c r="A107" s="167" t="s">
        <v>231</v>
      </c>
      <c r="B107" s="8" t="s">
        <v>62</v>
      </c>
      <c r="C107" s="10"/>
      <c r="D107" s="10"/>
      <c r="E107" s="17"/>
      <c r="F107" s="17"/>
      <c r="G107" s="17"/>
      <c r="H107" s="17"/>
      <c r="I107" s="17"/>
      <c r="J107" s="17"/>
      <c r="K107" s="17"/>
      <c r="L107" s="17"/>
      <c r="M107" s="2"/>
      <c r="N107" s="2"/>
      <c r="O107" s="2"/>
      <c r="P107" s="2"/>
      <c r="Q107" s="2"/>
      <c r="R107" s="2"/>
      <c r="S107" s="2"/>
      <c r="T107" s="2"/>
      <c r="U107" s="2"/>
      <c r="V107" s="2"/>
      <c r="W107" s="2"/>
      <c r="X107" s="2"/>
      <c r="Y107" s="2"/>
      <c r="Z107" s="2"/>
    </row>
    <row r="108" spans="1:26" ht="31.5" x14ac:dyDescent="0.25">
      <c r="A108" s="167"/>
      <c r="B108" s="8" t="s">
        <v>312</v>
      </c>
      <c r="C108" s="10" t="s">
        <v>318</v>
      </c>
      <c r="D108" s="10" t="s">
        <v>323</v>
      </c>
      <c r="E108" s="17">
        <f>LDKT!Y108</f>
        <v>1318</v>
      </c>
      <c r="F108" s="17">
        <f>Dung_cu!I454</f>
        <v>0</v>
      </c>
      <c r="G108" s="17">
        <f>Vat_lieu!J247</f>
        <v>0</v>
      </c>
      <c r="H108" s="17">
        <f>Thiet_bi!J239</f>
        <v>0</v>
      </c>
      <c r="I108" s="17">
        <f>Nang_luong!$J$252</f>
        <v>0</v>
      </c>
      <c r="J108" s="17">
        <f t="shared" ref="J108:J113" si="39">SUM(E108:I108)</f>
        <v>1318</v>
      </c>
      <c r="K108" s="17">
        <f t="shared" ref="K108:K113" si="40">ROUND(J108*0.15,0)</f>
        <v>198</v>
      </c>
      <c r="L108" s="17">
        <f t="shared" ref="L108:L113" si="41">SUM(J108:K108)</f>
        <v>1516</v>
      </c>
      <c r="M108" s="2"/>
      <c r="N108" s="2"/>
      <c r="O108" s="2"/>
      <c r="P108" s="2"/>
      <c r="Q108" s="2"/>
      <c r="R108" s="2"/>
      <c r="S108" s="2"/>
      <c r="T108" s="2"/>
      <c r="U108" s="2"/>
      <c r="V108" s="2"/>
      <c r="W108" s="2"/>
      <c r="X108" s="2"/>
      <c r="Y108" s="2"/>
      <c r="Z108" s="2"/>
    </row>
    <row r="109" spans="1:26" ht="31.5" x14ac:dyDescent="0.25">
      <c r="A109" s="167"/>
      <c r="B109" s="8" t="s">
        <v>313</v>
      </c>
      <c r="C109" s="10" t="s">
        <v>63</v>
      </c>
      <c r="D109" s="10" t="s">
        <v>309</v>
      </c>
      <c r="E109" s="17">
        <f>LDKT!Y109</f>
        <v>1648</v>
      </c>
      <c r="F109" s="17">
        <f>Dung_cu!I455</f>
        <v>0</v>
      </c>
      <c r="G109" s="17">
        <f>Vat_lieu!J248</f>
        <v>0</v>
      </c>
      <c r="H109" s="17">
        <f>Thiet_bi!J240</f>
        <v>0</v>
      </c>
      <c r="I109" s="17">
        <f>Nang_luong!$J$252</f>
        <v>0</v>
      </c>
      <c r="J109" s="17">
        <f t="shared" si="39"/>
        <v>1648</v>
      </c>
      <c r="K109" s="17">
        <f t="shared" si="40"/>
        <v>247</v>
      </c>
      <c r="L109" s="17">
        <f t="shared" si="41"/>
        <v>1895</v>
      </c>
      <c r="M109" s="2"/>
      <c r="N109" s="2"/>
      <c r="O109" s="2"/>
      <c r="P109" s="2"/>
      <c r="Q109" s="2"/>
      <c r="R109" s="2"/>
      <c r="S109" s="2"/>
      <c r="T109" s="2"/>
      <c r="U109" s="2"/>
      <c r="V109" s="2"/>
      <c r="W109" s="2"/>
      <c r="X109" s="2"/>
      <c r="Y109" s="2"/>
      <c r="Z109" s="2"/>
    </row>
    <row r="110" spans="1:26" ht="31.5" x14ac:dyDescent="0.25">
      <c r="A110" s="167"/>
      <c r="B110" s="8" t="s">
        <v>314</v>
      </c>
      <c r="C110" s="10" t="s">
        <v>319</v>
      </c>
      <c r="D110" s="10" t="s">
        <v>311</v>
      </c>
      <c r="E110" s="17">
        <f>LDKT!Y110</f>
        <v>2478</v>
      </c>
      <c r="F110" s="17">
        <f>Dung_cu!I456</f>
        <v>0</v>
      </c>
      <c r="G110" s="17">
        <f>Vat_lieu!J249</f>
        <v>0</v>
      </c>
      <c r="H110" s="17">
        <f>Thiet_bi!J241</f>
        <v>0</v>
      </c>
      <c r="I110" s="17">
        <f>Nang_luong!$J$252</f>
        <v>0</v>
      </c>
      <c r="J110" s="17">
        <f t="shared" si="39"/>
        <v>2478</v>
      </c>
      <c r="K110" s="17">
        <f t="shared" si="40"/>
        <v>372</v>
      </c>
      <c r="L110" s="17">
        <f t="shared" si="41"/>
        <v>2850</v>
      </c>
      <c r="M110" s="2"/>
      <c r="N110" s="2"/>
      <c r="O110" s="2"/>
      <c r="P110" s="2"/>
      <c r="Q110" s="2"/>
      <c r="R110" s="2"/>
      <c r="S110" s="2"/>
      <c r="T110" s="2"/>
      <c r="U110" s="2"/>
      <c r="V110" s="2"/>
      <c r="W110" s="2"/>
      <c r="X110" s="2"/>
      <c r="Y110" s="2"/>
      <c r="Z110" s="2"/>
    </row>
    <row r="111" spans="1:26" ht="31.5" x14ac:dyDescent="0.25">
      <c r="A111" s="167"/>
      <c r="B111" s="8" t="s">
        <v>315</v>
      </c>
      <c r="C111" s="10" t="s">
        <v>320</v>
      </c>
      <c r="D111" s="10" t="s">
        <v>324</v>
      </c>
      <c r="E111" s="17">
        <f>LDKT!Y111</f>
        <v>4126</v>
      </c>
      <c r="F111" s="17">
        <f>Dung_cu!I457</f>
        <v>0</v>
      </c>
      <c r="G111" s="17">
        <f>Vat_lieu!J250</f>
        <v>0</v>
      </c>
      <c r="H111" s="17">
        <f>Thiet_bi!J242</f>
        <v>0</v>
      </c>
      <c r="I111" s="17">
        <f>Nang_luong!$J$252</f>
        <v>0</v>
      </c>
      <c r="J111" s="17">
        <f t="shared" si="39"/>
        <v>4126</v>
      </c>
      <c r="K111" s="17">
        <f t="shared" si="40"/>
        <v>619</v>
      </c>
      <c r="L111" s="17">
        <f t="shared" si="41"/>
        <v>4745</v>
      </c>
      <c r="M111" s="2"/>
      <c r="N111" s="2"/>
      <c r="O111" s="2"/>
      <c r="P111" s="2"/>
      <c r="Q111" s="2"/>
      <c r="R111" s="2"/>
      <c r="S111" s="2"/>
      <c r="T111" s="2"/>
      <c r="U111" s="2"/>
      <c r="V111" s="2"/>
      <c r="W111" s="2"/>
      <c r="X111" s="2"/>
      <c r="Y111" s="2"/>
      <c r="Z111" s="2"/>
    </row>
    <row r="112" spans="1:26" ht="31.5" x14ac:dyDescent="0.25">
      <c r="A112" s="167"/>
      <c r="B112" s="8" t="s">
        <v>316</v>
      </c>
      <c r="C112" s="10" t="s">
        <v>321</v>
      </c>
      <c r="D112" s="10" t="s">
        <v>325</v>
      </c>
      <c r="E112" s="17">
        <f>LDKT!Y112</f>
        <v>8237</v>
      </c>
      <c r="F112" s="17">
        <f>Dung_cu!I458</f>
        <v>0</v>
      </c>
      <c r="G112" s="17">
        <f>Vat_lieu!J251</f>
        <v>0</v>
      </c>
      <c r="H112" s="17">
        <f>Thiet_bi!J243</f>
        <v>0</v>
      </c>
      <c r="I112" s="17">
        <f>Nang_luong!$J$252</f>
        <v>0</v>
      </c>
      <c r="J112" s="17">
        <f t="shared" si="39"/>
        <v>8237</v>
      </c>
      <c r="K112" s="17">
        <f t="shared" si="40"/>
        <v>1236</v>
      </c>
      <c r="L112" s="17">
        <f t="shared" si="41"/>
        <v>9473</v>
      </c>
      <c r="M112" s="2"/>
      <c r="N112" s="2"/>
      <c r="O112" s="2"/>
      <c r="P112" s="2"/>
      <c r="Q112" s="2"/>
      <c r="R112" s="2"/>
      <c r="S112" s="2"/>
      <c r="T112" s="2"/>
      <c r="U112" s="2"/>
      <c r="V112" s="2"/>
      <c r="W112" s="2"/>
      <c r="X112" s="2"/>
      <c r="Y112" s="2"/>
      <c r="Z112" s="2"/>
    </row>
    <row r="113" spans="1:26" ht="31.5" x14ac:dyDescent="0.25">
      <c r="A113" s="167"/>
      <c r="B113" s="8" t="s">
        <v>317</v>
      </c>
      <c r="C113" s="10" t="s">
        <v>322</v>
      </c>
      <c r="D113" s="10" t="s">
        <v>326</v>
      </c>
      <c r="E113" s="17">
        <f>LDKT!Y113</f>
        <v>16475</v>
      </c>
      <c r="F113" s="17">
        <f>Dung_cu!I459</f>
        <v>0</v>
      </c>
      <c r="G113" s="17">
        <f>Vat_lieu!J252</f>
        <v>0</v>
      </c>
      <c r="H113" s="17">
        <f>Thiet_bi!J244</f>
        <v>0</v>
      </c>
      <c r="I113" s="17">
        <f>Nang_luong!$J$252</f>
        <v>0</v>
      </c>
      <c r="J113" s="17">
        <f t="shared" si="39"/>
        <v>16475</v>
      </c>
      <c r="K113" s="17">
        <f t="shared" si="40"/>
        <v>2471</v>
      </c>
      <c r="L113" s="17">
        <f t="shared" si="41"/>
        <v>18946</v>
      </c>
      <c r="M113" s="2"/>
      <c r="N113" s="2"/>
      <c r="O113" s="2"/>
      <c r="P113" s="2"/>
      <c r="Q113" s="2"/>
      <c r="R113" s="2"/>
      <c r="S113" s="2"/>
      <c r="T113" s="2"/>
      <c r="U113" s="2"/>
      <c r="V113" s="2"/>
      <c r="W113" s="2"/>
      <c r="X113" s="2"/>
      <c r="Y113" s="2"/>
      <c r="Z113" s="2"/>
    </row>
    <row r="114" spans="1:26" ht="31.5" x14ac:dyDescent="0.25">
      <c r="A114" s="167" t="s">
        <v>232</v>
      </c>
      <c r="B114" s="8" t="s">
        <v>64</v>
      </c>
      <c r="C114" s="10"/>
      <c r="D114" s="10"/>
      <c r="E114" s="17"/>
      <c r="F114" s="17"/>
      <c r="G114" s="17"/>
      <c r="H114" s="17"/>
      <c r="I114" s="17"/>
      <c r="J114" s="17"/>
      <c r="K114" s="17"/>
      <c r="L114" s="17"/>
      <c r="M114" s="2"/>
      <c r="N114" s="2"/>
      <c r="O114" s="2"/>
      <c r="P114" s="2"/>
      <c r="Q114" s="2"/>
      <c r="R114" s="2"/>
      <c r="S114" s="2"/>
      <c r="T114" s="2"/>
      <c r="U114" s="2"/>
      <c r="V114" s="2"/>
      <c r="W114" s="2"/>
      <c r="X114" s="2"/>
      <c r="Y114" s="2"/>
      <c r="Z114" s="2"/>
    </row>
    <row r="115" spans="1:26" ht="31.5" x14ac:dyDescent="0.25">
      <c r="A115" s="163" t="s">
        <v>331</v>
      </c>
      <c r="B115" s="72" t="s">
        <v>332</v>
      </c>
      <c r="C115" s="68"/>
      <c r="D115" s="68"/>
      <c r="E115" s="17"/>
      <c r="F115" s="17"/>
      <c r="G115" s="17"/>
      <c r="H115" s="17"/>
      <c r="I115" s="17"/>
      <c r="J115" s="17"/>
      <c r="K115" s="17"/>
      <c r="L115" s="17"/>
      <c r="M115" s="2"/>
      <c r="N115" s="2"/>
      <c r="O115" s="2"/>
      <c r="P115" s="2"/>
      <c r="Q115" s="2"/>
      <c r="R115" s="2"/>
      <c r="S115" s="2"/>
      <c r="T115" s="2"/>
      <c r="U115" s="2"/>
      <c r="V115" s="2"/>
      <c r="W115" s="2"/>
      <c r="X115" s="2"/>
      <c r="Y115" s="2"/>
      <c r="Z115" s="2"/>
    </row>
    <row r="116" spans="1:26" ht="31.5" x14ac:dyDescent="0.25">
      <c r="A116" s="163"/>
      <c r="B116" s="8" t="s">
        <v>312</v>
      </c>
      <c r="C116" s="10" t="s">
        <v>318</v>
      </c>
      <c r="D116" s="10" t="s">
        <v>323</v>
      </c>
      <c r="E116" s="17">
        <f>LDKT!Y116</f>
        <v>1376</v>
      </c>
      <c r="F116" s="17">
        <f>Dung_cu!I462</f>
        <v>707</v>
      </c>
      <c r="G116" s="17">
        <f>Vat_lieu!J255</f>
        <v>1824</v>
      </c>
      <c r="H116" s="17">
        <f>Thiet_bi!J247</f>
        <v>39</v>
      </c>
      <c r="I116" s="17">
        <f>Nang_luong!$J$253</f>
        <v>868</v>
      </c>
      <c r="J116" s="17">
        <f t="shared" ref="J116:J121" si="42">SUM(E116:I116)</f>
        <v>4814</v>
      </c>
      <c r="K116" s="17">
        <f t="shared" ref="K116:K121" si="43">ROUND(J116*0.15,0)</f>
        <v>722</v>
      </c>
      <c r="L116" s="17">
        <f t="shared" ref="L116:L121" si="44">SUM(J116:K116)</f>
        <v>5536</v>
      </c>
      <c r="M116" s="2"/>
      <c r="N116" s="2"/>
      <c r="O116" s="2"/>
      <c r="P116" s="2"/>
      <c r="Q116" s="2"/>
      <c r="R116" s="2"/>
      <c r="S116" s="2"/>
      <c r="T116" s="2"/>
      <c r="U116" s="2"/>
      <c r="V116" s="2"/>
      <c r="W116" s="2"/>
      <c r="X116" s="2"/>
      <c r="Y116" s="2"/>
      <c r="Z116" s="2"/>
    </row>
    <row r="117" spans="1:26" ht="31.5" x14ac:dyDescent="0.25">
      <c r="A117" s="163"/>
      <c r="B117" s="8" t="s">
        <v>313</v>
      </c>
      <c r="C117" s="10" t="s">
        <v>63</v>
      </c>
      <c r="D117" s="10" t="s">
        <v>309</v>
      </c>
      <c r="E117" s="17">
        <f>LDKT!Y117</f>
        <v>1719</v>
      </c>
      <c r="F117" s="17">
        <f>Dung_cu!I475</f>
        <v>882</v>
      </c>
      <c r="G117" s="17">
        <f>Vat_lieu!J262</f>
        <v>2280</v>
      </c>
      <c r="H117" s="17">
        <f>Thiet_bi!J249</f>
        <v>49</v>
      </c>
      <c r="I117" s="17">
        <f>Nang_luong!$J$253</f>
        <v>868</v>
      </c>
      <c r="J117" s="17">
        <f t="shared" si="42"/>
        <v>5798</v>
      </c>
      <c r="K117" s="17">
        <f t="shared" si="43"/>
        <v>870</v>
      </c>
      <c r="L117" s="17">
        <f t="shared" si="44"/>
        <v>6668</v>
      </c>
      <c r="M117" s="2"/>
      <c r="N117" s="2"/>
      <c r="O117" s="2"/>
      <c r="P117" s="2"/>
      <c r="Q117" s="2"/>
      <c r="R117" s="2"/>
      <c r="S117" s="2"/>
      <c r="T117" s="2"/>
      <c r="U117" s="2"/>
      <c r="V117" s="2"/>
      <c r="W117" s="2"/>
      <c r="X117" s="2"/>
      <c r="Y117" s="2"/>
      <c r="Z117" s="2"/>
    </row>
    <row r="118" spans="1:26" ht="31.5" x14ac:dyDescent="0.25">
      <c r="A118" s="163"/>
      <c r="B118" s="8" t="s">
        <v>314</v>
      </c>
      <c r="C118" s="10" t="s">
        <v>319</v>
      </c>
      <c r="D118" s="10" t="s">
        <v>311</v>
      </c>
      <c r="E118" s="17">
        <f>LDKT!Y118</f>
        <v>2579</v>
      </c>
      <c r="F118" s="17">
        <f>Dung_cu!I488</f>
        <v>1324</v>
      </c>
      <c r="G118" s="17">
        <f>Vat_lieu!J269</f>
        <v>3433</v>
      </c>
      <c r="H118" s="17">
        <f>Thiet_bi!J251</f>
        <v>59</v>
      </c>
      <c r="I118" s="17">
        <f>Nang_luong!$J$253</f>
        <v>868</v>
      </c>
      <c r="J118" s="17">
        <f t="shared" si="42"/>
        <v>8263</v>
      </c>
      <c r="K118" s="17">
        <f t="shared" si="43"/>
        <v>1239</v>
      </c>
      <c r="L118" s="17">
        <f t="shared" si="44"/>
        <v>9502</v>
      </c>
      <c r="M118" s="2"/>
      <c r="N118" s="2"/>
      <c r="O118" s="2"/>
      <c r="P118" s="2"/>
      <c r="Q118" s="2"/>
      <c r="R118" s="2"/>
      <c r="S118" s="2"/>
      <c r="T118" s="2"/>
      <c r="U118" s="2"/>
      <c r="V118" s="2"/>
      <c r="W118" s="2"/>
      <c r="X118" s="2"/>
      <c r="Y118" s="2"/>
      <c r="Z118" s="2"/>
    </row>
    <row r="119" spans="1:26" ht="31.5" x14ac:dyDescent="0.25">
      <c r="A119" s="163"/>
      <c r="B119" s="8" t="s">
        <v>315</v>
      </c>
      <c r="C119" s="10" t="s">
        <v>320</v>
      </c>
      <c r="D119" s="10" t="s">
        <v>324</v>
      </c>
      <c r="E119" s="17">
        <f>LDKT!Y119</f>
        <v>4297</v>
      </c>
      <c r="F119" s="17">
        <f>Dung_cu!I501</f>
        <v>2206</v>
      </c>
      <c r="G119" s="17">
        <f>Vat_lieu!J276</f>
        <v>5713</v>
      </c>
      <c r="H119" s="17">
        <f>Thiet_bi!J253</f>
        <v>99</v>
      </c>
      <c r="I119" s="17">
        <f>Nang_luong!$J$253</f>
        <v>868</v>
      </c>
      <c r="J119" s="17">
        <f t="shared" si="42"/>
        <v>13183</v>
      </c>
      <c r="K119" s="17">
        <f t="shared" si="43"/>
        <v>1977</v>
      </c>
      <c r="L119" s="17">
        <f t="shared" si="44"/>
        <v>15160</v>
      </c>
      <c r="M119" s="2"/>
      <c r="N119" s="2"/>
      <c r="O119" s="2"/>
      <c r="P119" s="2"/>
      <c r="Q119" s="2"/>
      <c r="R119" s="2"/>
      <c r="S119" s="2"/>
      <c r="T119" s="2"/>
      <c r="U119" s="2"/>
      <c r="V119" s="2"/>
      <c r="W119" s="2"/>
      <c r="X119" s="2"/>
      <c r="Y119" s="2"/>
      <c r="Z119" s="2"/>
    </row>
    <row r="120" spans="1:26" ht="31.5" x14ac:dyDescent="0.25">
      <c r="A120" s="163"/>
      <c r="B120" s="8" t="s">
        <v>316</v>
      </c>
      <c r="C120" s="10" t="s">
        <v>321</v>
      </c>
      <c r="D120" s="10" t="s">
        <v>325</v>
      </c>
      <c r="E120" s="17">
        <f>LDKT!Y120</f>
        <v>8596</v>
      </c>
      <c r="F120" s="17">
        <f>Dung_cu!I514</f>
        <v>4414</v>
      </c>
      <c r="G120" s="17">
        <f>Vat_lieu!J283</f>
        <v>11400</v>
      </c>
      <c r="H120" s="17">
        <f>Thiet_bi!J255</f>
        <v>197</v>
      </c>
      <c r="I120" s="17">
        <f>Nang_luong!$J$253</f>
        <v>868</v>
      </c>
      <c r="J120" s="17">
        <f t="shared" si="42"/>
        <v>25475</v>
      </c>
      <c r="K120" s="17">
        <f t="shared" si="43"/>
        <v>3821</v>
      </c>
      <c r="L120" s="17">
        <f t="shared" si="44"/>
        <v>29296</v>
      </c>
      <c r="M120" s="2"/>
      <c r="N120" s="2"/>
      <c r="O120" s="2"/>
      <c r="P120" s="2"/>
      <c r="Q120" s="2"/>
      <c r="R120" s="2"/>
      <c r="S120" s="2"/>
      <c r="T120" s="2"/>
      <c r="U120" s="2"/>
      <c r="V120" s="2"/>
      <c r="W120" s="2"/>
      <c r="X120" s="2"/>
      <c r="Y120" s="2"/>
      <c r="Z120" s="2"/>
    </row>
    <row r="121" spans="1:26" ht="31.5" x14ac:dyDescent="0.25">
      <c r="A121" s="163"/>
      <c r="B121" s="8" t="s">
        <v>317</v>
      </c>
      <c r="C121" s="10" t="s">
        <v>322</v>
      </c>
      <c r="D121" s="10" t="s">
        <v>326</v>
      </c>
      <c r="E121" s="17">
        <f>LDKT!Y121</f>
        <v>17191</v>
      </c>
      <c r="F121" s="17">
        <f>Dung_cu!I527</f>
        <v>8828</v>
      </c>
      <c r="G121" s="17">
        <f>Vat_lieu!J290</f>
        <v>22800</v>
      </c>
      <c r="H121" s="17">
        <f>Thiet_bi!J257</f>
        <v>395</v>
      </c>
      <c r="I121" s="17">
        <f>Nang_luong!$J$253</f>
        <v>868</v>
      </c>
      <c r="J121" s="17">
        <f t="shared" si="42"/>
        <v>50082</v>
      </c>
      <c r="K121" s="17">
        <f t="shared" si="43"/>
        <v>7512</v>
      </c>
      <c r="L121" s="17">
        <f t="shared" si="44"/>
        <v>57594</v>
      </c>
      <c r="M121" s="2"/>
      <c r="N121" s="2"/>
      <c r="O121" s="2"/>
      <c r="P121" s="2"/>
      <c r="Q121" s="2"/>
      <c r="R121" s="2"/>
      <c r="S121" s="2"/>
      <c r="T121" s="2"/>
      <c r="U121" s="2"/>
      <c r="V121" s="2"/>
      <c r="W121" s="2"/>
      <c r="X121" s="2"/>
      <c r="Y121" s="2"/>
      <c r="Z121" s="2"/>
    </row>
    <row r="122" spans="1:26" ht="31.5" x14ac:dyDescent="0.25">
      <c r="A122" s="163" t="s">
        <v>333</v>
      </c>
      <c r="B122" s="72" t="s">
        <v>334</v>
      </c>
      <c r="C122" s="68"/>
      <c r="D122" s="68"/>
      <c r="E122" s="17"/>
      <c r="F122" s="17"/>
      <c r="G122" s="17"/>
      <c r="H122" s="17"/>
      <c r="I122" s="17"/>
      <c r="J122" s="17"/>
      <c r="K122" s="17"/>
      <c r="L122" s="17"/>
      <c r="M122" s="2"/>
      <c r="N122" s="2"/>
      <c r="O122" s="2"/>
      <c r="P122" s="2"/>
      <c r="Q122" s="2"/>
      <c r="R122" s="2"/>
      <c r="S122" s="2"/>
      <c r="T122" s="2"/>
      <c r="U122" s="2"/>
      <c r="V122" s="2"/>
      <c r="W122" s="2"/>
      <c r="X122" s="2"/>
      <c r="Y122" s="2"/>
      <c r="Z122" s="2"/>
    </row>
    <row r="123" spans="1:26" ht="31.5" x14ac:dyDescent="0.25">
      <c r="A123" s="163"/>
      <c r="B123" s="8" t="s">
        <v>312</v>
      </c>
      <c r="C123" s="10" t="s">
        <v>318</v>
      </c>
      <c r="D123" s="10" t="s">
        <v>335</v>
      </c>
      <c r="E123" s="17">
        <f>LDKT!Y123</f>
        <v>2751</v>
      </c>
      <c r="F123" s="17">
        <f>Dung_cu!I541</f>
        <v>1413</v>
      </c>
      <c r="G123" s="17">
        <f>Vat_lieu!J298</f>
        <v>3648</v>
      </c>
      <c r="H123" s="17">
        <f>Thiet_bi!J260</f>
        <v>79</v>
      </c>
      <c r="I123" s="17">
        <f>Nang_luong!$J$253</f>
        <v>868</v>
      </c>
      <c r="J123" s="17">
        <f t="shared" ref="J123:J128" si="45">SUM(E123:I123)</f>
        <v>8759</v>
      </c>
      <c r="K123" s="17">
        <f t="shared" ref="K123:K128" si="46">ROUND(J123*0.15,0)</f>
        <v>1314</v>
      </c>
      <c r="L123" s="17">
        <f t="shared" ref="L123:L128" si="47">SUM(J123:K123)</f>
        <v>10073</v>
      </c>
      <c r="M123" s="2"/>
      <c r="N123" s="2"/>
      <c r="O123" s="2"/>
      <c r="P123" s="2"/>
      <c r="Q123" s="2"/>
      <c r="R123" s="2"/>
      <c r="S123" s="2"/>
      <c r="T123" s="2"/>
      <c r="U123" s="2"/>
      <c r="V123" s="2"/>
      <c r="W123" s="2"/>
      <c r="X123" s="2"/>
      <c r="Y123" s="2"/>
      <c r="Z123" s="2"/>
    </row>
    <row r="124" spans="1:26" ht="31.5" x14ac:dyDescent="0.25">
      <c r="A124" s="163"/>
      <c r="B124" s="8" t="s">
        <v>313</v>
      </c>
      <c r="C124" s="10" t="s">
        <v>63</v>
      </c>
      <c r="D124" s="10" t="s">
        <v>336</v>
      </c>
      <c r="E124" s="17">
        <f>LDKT!Y124</f>
        <v>3438</v>
      </c>
      <c r="F124" s="17">
        <f>Dung_cu!I554</f>
        <v>1765</v>
      </c>
      <c r="G124" s="17">
        <f>Vat_lieu!J305</f>
        <v>4560</v>
      </c>
      <c r="H124" s="17">
        <f>Thiet_bi!J262</f>
        <v>99</v>
      </c>
      <c r="I124" s="17">
        <f>Nang_luong!$J$253</f>
        <v>868</v>
      </c>
      <c r="J124" s="17">
        <f t="shared" si="45"/>
        <v>10730</v>
      </c>
      <c r="K124" s="17">
        <f t="shared" si="46"/>
        <v>1610</v>
      </c>
      <c r="L124" s="17">
        <f t="shared" si="47"/>
        <v>12340</v>
      </c>
      <c r="M124" s="2"/>
      <c r="N124" s="2"/>
      <c r="O124" s="2"/>
      <c r="P124" s="2"/>
      <c r="Q124" s="2"/>
      <c r="R124" s="2"/>
      <c r="S124" s="2"/>
      <c r="T124" s="2"/>
      <c r="U124" s="2"/>
      <c r="V124" s="2"/>
      <c r="W124" s="2"/>
      <c r="X124" s="2"/>
      <c r="Y124" s="2"/>
      <c r="Z124" s="2"/>
    </row>
    <row r="125" spans="1:26" ht="31.5" x14ac:dyDescent="0.25">
      <c r="A125" s="163"/>
      <c r="B125" s="8" t="s">
        <v>314</v>
      </c>
      <c r="C125" s="10" t="s">
        <v>319</v>
      </c>
      <c r="D125" s="10" t="s">
        <v>337</v>
      </c>
      <c r="E125" s="17">
        <f>LDKT!Y125</f>
        <v>5157</v>
      </c>
      <c r="F125" s="17">
        <f>Dung_cu!I567</f>
        <v>2649</v>
      </c>
      <c r="G125" s="17">
        <f>Vat_lieu!J312</f>
        <v>6865</v>
      </c>
      <c r="H125" s="17">
        <f>Thiet_bi!J264</f>
        <v>118</v>
      </c>
      <c r="I125" s="17">
        <f>Nang_luong!$J$253</f>
        <v>868</v>
      </c>
      <c r="J125" s="17">
        <f t="shared" si="45"/>
        <v>15657</v>
      </c>
      <c r="K125" s="17">
        <f t="shared" si="46"/>
        <v>2349</v>
      </c>
      <c r="L125" s="17">
        <f t="shared" si="47"/>
        <v>18006</v>
      </c>
      <c r="M125" s="2"/>
      <c r="N125" s="2"/>
      <c r="O125" s="2"/>
      <c r="P125" s="2"/>
      <c r="Q125" s="2"/>
      <c r="R125" s="2"/>
      <c r="S125" s="2"/>
      <c r="T125" s="2"/>
      <c r="U125" s="2"/>
      <c r="V125" s="2"/>
      <c r="W125" s="2"/>
      <c r="X125" s="2"/>
      <c r="Y125" s="2"/>
      <c r="Z125" s="2"/>
    </row>
    <row r="126" spans="1:26" ht="31.5" x14ac:dyDescent="0.25">
      <c r="A126" s="163"/>
      <c r="B126" s="8" t="s">
        <v>315</v>
      </c>
      <c r="C126" s="10" t="s">
        <v>320</v>
      </c>
      <c r="D126" s="10" t="s">
        <v>338</v>
      </c>
      <c r="E126" s="17">
        <f>LDKT!Y126</f>
        <v>8596</v>
      </c>
      <c r="F126" s="17">
        <f>Dung_cu!I580</f>
        <v>4414</v>
      </c>
      <c r="G126" s="17">
        <f>Vat_lieu!J319</f>
        <v>11425</v>
      </c>
      <c r="H126" s="17">
        <f>Thiet_bi!J266</f>
        <v>197</v>
      </c>
      <c r="I126" s="17">
        <f>Nang_luong!$J$253</f>
        <v>868</v>
      </c>
      <c r="J126" s="17">
        <f t="shared" si="45"/>
        <v>25500</v>
      </c>
      <c r="K126" s="17">
        <f t="shared" si="46"/>
        <v>3825</v>
      </c>
      <c r="L126" s="17">
        <f t="shared" si="47"/>
        <v>29325</v>
      </c>
      <c r="M126" s="2"/>
      <c r="N126" s="2"/>
      <c r="O126" s="2"/>
      <c r="P126" s="2"/>
      <c r="Q126" s="2"/>
      <c r="R126" s="2"/>
      <c r="S126" s="2"/>
      <c r="T126" s="2"/>
      <c r="U126" s="2"/>
      <c r="V126" s="2"/>
      <c r="W126" s="2"/>
      <c r="X126" s="2"/>
      <c r="Y126" s="2"/>
      <c r="Z126" s="2"/>
    </row>
    <row r="127" spans="1:26" ht="31.5" x14ac:dyDescent="0.25">
      <c r="A127" s="163"/>
      <c r="B127" s="8" t="s">
        <v>316</v>
      </c>
      <c r="C127" s="10" t="s">
        <v>321</v>
      </c>
      <c r="D127" s="10" t="s">
        <v>339</v>
      </c>
      <c r="E127" s="17">
        <f>LDKT!Y127</f>
        <v>17191</v>
      </c>
      <c r="F127" s="17">
        <f>Dung_cu!I593</f>
        <v>8828</v>
      </c>
      <c r="G127" s="17">
        <f>Vat_lieu!J326</f>
        <v>22800</v>
      </c>
      <c r="H127" s="17">
        <f>Thiet_bi!J268</f>
        <v>395</v>
      </c>
      <c r="I127" s="17">
        <f>Nang_luong!$J$253</f>
        <v>868</v>
      </c>
      <c r="J127" s="17">
        <f t="shared" si="45"/>
        <v>50082</v>
      </c>
      <c r="K127" s="17">
        <f t="shared" si="46"/>
        <v>7512</v>
      </c>
      <c r="L127" s="17">
        <f t="shared" si="47"/>
        <v>57594</v>
      </c>
      <c r="M127" s="2"/>
      <c r="N127" s="2"/>
      <c r="O127" s="2"/>
      <c r="P127" s="2"/>
      <c r="Q127" s="2"/>
      <c r="R127" s="2"/>
      <c r="S127" s="2"/>
      <c r="T127" s="2"/>
      <c r="U127" s="2"/>
      <c r="V127" s="2"/>
      <c r="W127" s="2"/>
      <c r="X127" s="2"/>
      <c r="Y127" s="2"/>
      <c r="Z127" s="2"/>
    </row>
    <row r="128" spans="1:26" ht="31.5" x14ac:dyDescent="0.25">
      <c r="A128" s="163"/>
      <c r="B128" s="8" t="s">
        <v>317</v>
      </c>
      <c r="C128" s="10" t="s">
        <v>322</v>
      </c>
      <c r="D128" s="10" t="s">
        <v>340</v>
      </c>
      <c r="E128" s="17">
        <f>LDKT!Y128</f>
        <v>34382</v>
      </c>
      <c r="F128" s="17">
        <f>Dung_cu!I606</f>
        <v>17658</v>
      </c>
      <c r="G128" s="17">
        <f>Vat_lieu!J333</f>
        <v>45600</v>
      </c>
      <c r="H128" s="17">
        <f>Thiet_bi!J270</f>
        <v>790</v>
      </c>
      <c r="I128" s="17">
        <f>Nang_luong!$J$253</f>
        <v>868</v>
      </c>
      <c r="J128" s="17">
        <f t="shared" si="45"/>
        <v>99298</v>
      </c>
      <c r="K128" s="17">
        <f t="shared" si="46"/>
        <v>14895</v>
      </c>
      <c r="L128" s="17">
        <f t="shared" si="47"/>
        <v>114193</v>
      </c>
      <c r="M128" s="2"/>
      <c r="N128" s="2"/>
      <c r="O128" s="2"/>
      <c r="P128" s="2"/>
      <c r="Q128" s="2"/>
      <c r="R128" s="2"/>
      <c r="S128" s="2"/>
      <c r="T128" s="2"/>
      <c r="U128" s="2"/>
      <c r="V128" s="2"/>
      <c r="W128" s="2"/>
      <c r="X128" s="2"/>
      <c r="Y128" s="2"/>
      <c r="Z128" s="2"/>
    </row>
    <row r="129" spans="1:26" ht="31.5" x14ac:dyDescent="0.25">
      <c r="A129" s="167" t="s">
        <v>233</v>
      </c>
      <c r="B129" s="8" t="s">
        <v>65</v>
      </c>
      <c r="C129" s="10"/>
      <c r="D129" s="10"/>
      <c r="E129" s="17"/>
      <c r="F129" s="17"/>
      <c r="G129" s="17"/>
      <c r="H129" s="17"/>
      <c r="I129" s="17"/>
      <c r="J129" s="17"/>
      <c r="K129" s="17"/>
      <c r="L129" s="17"/>
      <c r="M129" s="2"/>
      <c r="N129" s="2"/>
      <c r="O129" s="2"/>
      <c r="P129" s="2"/>
      <c r="Q129" s="2"/>
      <c r="R129" s="2"/>
      <c r="S129" s="2"/>
      <c r="T129" s="2"/>
      <c r="U129" s="2"/>
      <c r="V129" s="2"/>
      <c r="W129" s="2"/>
      <c r="X129" s="2"/>
      <c r="Y129" s="2"/>
      <c r="Z129" s="2"/>
    </row>
    <row r="130" spans="1:26" ht="47.25" x14ac:dyDescent="0.25">
      <c r="A130" s="167" t="s">
        <v>328</v>
      </c>
      <c r="B130" s="8" t="s">
        <v>327</v>
      </c>
      <c r="C130" s="10"/>
      <c r="D130" s="10"/>
      <c r="E130" s="17"/>
      <c r="F130" s="17"/>
      <c r="G130" s="17"/>
      <c r="H130" s="17"/>
      <c r="I130" s="17"/>
      <c r="J130" s="17"/>
      <c r="K130" s="17"/>
      <c r="L130" s="17"/>
      <c r="M130" s="2"/>
      <c r="N130" s="2"/>
      <c r="O130" s="2"/>
      <c r="P130" s="2"/>
      <c r="Q130" s="2"/>
      <c r="R130" s="2"/>
      <c r="S130" s="2"/>
      <c r="T130" s="2"/>
      <c r="U130" s="2"/>
      <c r="V130" s="2"/>
      <c r="W130" s="2"/>
      <c r="X130" s="2"/>
      <c r="Y130" s="2"/>
      <c r="Z130" s="2"/>
    </row>
    <row r="131" spans="1:26" ht="31.5" x14ac:dyDescent="0.25">
      <c r="A131" s="167"/>
      <c r="B131" s="8" t="s">
        <v>312</v>
      </c>
      <c r="C131" s="10" t="s">
        <v>318</v>
      </c>
      <c r="D131" s="10" t="s">
        <v>323</v>
      </c>
      <c r="E131" s="17">
        <f>LDKT!Y131</f>
        <v>2751</v>
      </c>
      <c r="F131" s="17">
        <f>Dung_cu!I621</f>
        <v>420</v>
      </c>
      <c r="G131" s="17">
        <f>Vat_lieu!J342</f>
        <v>4533</v>
      </c>
      <c r="H131" s="17">
        <f>Thiet_bi!J274</f>
        <v>79</v>
      </c>
      <c r="I131" s="17">
        <f>Nang_luong!$J$261</f>
        <v>1352</v>
      </c>
      <c r="J131" s="17">
        <f t="shared" ref="J131:J157" si="48">SUM(E131:I131)</f>
        <v>9135</v>
      </c>
      <c r="K131" s="17">
        <f t="shared" si="2"/>
        <v>1370</v>
      </c>
      <c r="L131" s="17">
        <f t="shared" ref="L131:L157" si="49">SUM(J131:K131)</f>
        <v>10505</v>
      </c>
      <c r="M131" s="2"/>
      <c r="N131" s="2"/>
      <c r="O131" s="2"/>
      <c r="P131" s="2"/>
      <c r="Q131" s="2"/>
      <c r="R131" s="2"/>
      <c r="S131" s="2"/>
      <c r="T131" s="2"/>
      <c r="U131" s="2"/>
      <c r="V131" s="2"/>
      <c r="W131" s="2"/>
      <c r="X131" s="2"/>
      <c r="Y131" s="2"/>
      <c r="Z131" s="2"/>
    </row>
    <row r="132" spans="1:26" ht="31.5" x14ac:dyDescent="0.25">
      <c r="A132" s="167"/>
      <c r="B132" s="8" t="s">
        <v>313</v>
      </c>
      <c r="C132" s="10" t="s">
        <v>63</v>
      </c>
      <c r="D132" s="10" t="s">
        <v>309</v>
      </c>
      <c r="E132" s="17">
        <f>LDKT!Y132</f>
        <v>3438</v>
      </c>
      <c r="F132" s="17">
        <f>Dung_cu!I633</f>
        <v>523</v>
      </c>
      <c r="G132" s="17">
        <f>Vat_lieu!J349</f>
        <v>5675</v>
      </c>
      <c r="H132" s="17">
        <f>Thiet_bi!J276</f>
        <v>99</v>
      </c>
      <c r="I132" s="17">
        <f>Nang_luong!$J$261</f>
        <v>1352</v>
      </c>
      <c r="J132" s="17">
        <f t="shared" si="48"/>
        <v>11087</v>
      </c>
      <c r="K132" s="17">
        <f t="shared" si="2"/>
        <v>1663</v>
      </c>
      <c r="L132" s="17">
        <f t="shared" si="49"/>
        <v>12750</v>
      </c>
      <c r="M132" s="2"/>
      <c r="N132" s="2"/>
      <c r="O132" s="2"/>
      <c r="P132" s="2"/>
      <c r="Q132" s="2"/>
      <c r="R132" s="2"/>
      <c r="S132" s="2"/>
      <c r="T132" s="2"/>
      <c r="U132" s="2"/>
      <c r="V132" s="2"/>
      <c r="W132" s="2"/>
      <c r="X132" s="2"/>
      <c r="Y132" s="2"/>
      <c r="Z132" s="2"/>
    </row>
    <row r="133" spans="1:26" ht="31.5" x14ac:dyDescent="0.25">
      <c r="A133" s="167"/>
      <c r="B133" s="8" t="s">
        <v>314</v>
      </c>
      <c r="C133" s="10" t="s">
        <v>319</v>
      </c>
      <c r="D133" s="10" t="s">
        <v>311</v>
      </c>
      <c r="E133" s="17">
        <f>LDKT!Y133</f>
        <v>5157</v>
      </c>
      <c r="F133" s="17">
        <f>Dung_cu!I645</f>
        <v>786</v>
      </c>
      <c r="G133" s="17">
        <f>Vat_lieu!J356</f>
        <v>8548</v>
      </c>
      <c r="H133" s="17">
        <f>Thiet_bi!J278</f>
        <v>118</v>
      </c>
      <c r="I133" s="17">
        <f>Nang_luong!$J$261</f>
        <v>1352</v>
      </c>
      <c r="J133" s="17">
        <f t="shared" si="48"/>
        <v>15961</v>
      </c>
      <c r="K133" s="17">
        <f t="shared" si="2"/>
        <v>2394</v>
      </c>
      <c r="L133" s="17">
        <f t="shared" si="49"/>
        <v>18355</v>
      </c>
      <c r="M133" s="2"/>
      <c r="N133" s="2"/>
      <c r="O133" s="2"/>
      <c r="P133" s="2"/>
      <c r="Q133" s="2"/>
      <c r="R133" s="2"/>
      <c r="S133" s="2"/>
      <c r="T133" s="2"/>
      <c r="U133" s="2"/>
      <c r="V133" s="2"/>
      <c r="W133" s="2"/>
      <c r="X133" s="2"/>
      <c r="Y133" s="2"/>
      <c r="Z133" s="2"/>
    </row>
    <row r="134" spans="1:26" ht="31.5" x14ac:dyDescent="0.25">
      <c r="A134" s="167"/>
      <c r="B134" s="8" t="s">
        <v>315</v>
      </c>
      <c r="C134" s="10" t="s">
        <v>320</v>
      </c>
      <c r="D134" s="10" t="s">
        <v>324</v>
      </c>
      <c r="E134" s="17">
        <f>LDKT!Y134</f>
        <v>8596</v>
      </c>
      <c r="F134" s="17">
        <f>Dung_cu!I657</f>
        <v>1309</v>
      </c>
      <c r="G134" s="17">
        <f>Vat_lieu!J363</f>
        <v>14223</v>
      </c>
      <c r="H134" s="17">
        <f>Thiet_bi!J280</f>
        <v>197</v>
      </c>
      <c r="I134" s="17">
        <f>Nang_luong!$J$261</f>
        <v>1352</v>
      </c>
      <c r="J134" s="17">
        <f t="shared" si="48"/>
        <v>25677</v>
      </c>
      <c r="K134" s="17">
        <f t="shared" si="2"/>
        <v>3852</v>
      </c>
      <c r="L134" s="17">
        <f t="shared" si="49"/>
        <v>29529</v>
      </c>
      <c r="M134" s="2"/>
      <c r="N134" s="2"/>
      <c r="O134" s="2"/>
      <c r="P134" s="2"/>
      <c r="Q134" s="2"/>
      <c r="R134" s="2"/>
      <c r="S134" s="2"/>
      <c r="T134" s="2"/>
      <c r="U134" s="2"/>
      <c r="V134" s="2"/>
      <c r="W134" s="2"/>
      <c r="X134" s="2"/>
      <c r="Y134" s="2"/>
      <c r="Z134" s="2"/>
    </row>
    <row r="135" spans="1:26" ht="31.5" x14ac:dyDescent="0.25">
      <c r="A135" s="167"/>
      <c r="B135" s="8" t="s">
        <v>316</v>
      </c>
      <c r="C135" s="10" t="s">
        <v>321</v>
      </c>
      <c r="D135" s="10" t="s">
        <v>325</v>
      </c>
      <c r="E135" s="17">
        <f>LDKT!Y135</f>
        <v>17191</v>
      </c>
      <c r="F135" s="17">
        <f>Dung_cu!I669</f>
        <v>2619</v>
      </c>
      <c r="G135" s="17">
        <f>Vat_lieu!J370</f>
        <v>28373</v>
      </c>
      <c r="H135" s="17">
        <f>Thiet_bi!J282</f>
        <v>395</v>
      </c>
      <c r="I135" s="17">
        <f>Nang_luong!$J$261</f>
        <v>1352</v>
      </c>
      <c r="J135" s="17">
        <f t="shared" si="48"/>
        <v>49930</v>
      </c>
      <c r="K135" s="17">
        <f t="shared" si="2"/>
        <v>7490</v>
      </c>
      <c r="L135" s="17">
        <f t="shared" si="49"/>
        <v>57420</v>
      </c>
      <c r="M135" s="2"/>
      <c r="N135" s="2"/>
      <c r="O135" s="2"/>
      <c r="P135" s="2"/>
      <c r="Q135" s="2"/>
      <c r="R135" s="2"/>
      <c r="S135" s="2"/>
      <c r="T135" s="2"/>
      <c r="U135" s="2"/>
      <c r="V135" s="2"/>
      <c r="W135" s="2"/>
      <c r="X135" s="2"/>
      <c r="Y135" s="2"/>
      <c r="Z135" s="2"/>
    </row>
    <row r="136" spans="1:26" ht="31.5" x14ac:dyDescent="0.25">
      <c r="A136" s="167"/>
      <c r="B136" s="8" t="s">
        <v>317</v>
      </c>
      <c r="C136" s="10" t="s">
        <v>322</v>
      </c>
      <c r="D136" s="10" t="s">
        <v>326</v>
      </c>
      <c r="E136" s="17">
        <f>LDKT!Y136</f>
        <v>34382</v>
      </c>
      <c r="F136" s="17">
        <f>Dung_cu!I681</f>
        <v>5238</v>
      </c>
      <c r="G136" s="17">
        <f>Vat_lieu!J377</f>
        <v>56745</v>
      </c>
      <c r="H136" s="17">
        <f>Thiet_bi!J284</f>
        <v>790</v>
      </c>
      <c r="I136" s="17">
        <f>Nang_luong!$J$261</f>
        <v>1352</v>
      </c>
      <c r="J136" s="17">
        <f t="shared" si="48"/>
        <v>98507</v>
      </c>
      <c r="K136" s="17">
        <f t="shared" si="2"/>
        <v>14776</v>
      </c>
      <c r="L136" s="17">
        <f t="shared" si="49"/>
        <v>113283</v>
      </c>
      <c r="M136" s="2"/>
      <c r="N136" s="2"/>
      <c r="O136" s="2"/>
      <c r="P136" s="2"/>
      <c r="Q136" s="2"/>
      <c r="R136" s="2"/>
      <c r="S136" s="2"/>
      <c r="T136" s="2"/>
      <c r="U136" s="2"/>
      <c r="V136" s="2"/>
      <c r="W136" s="2"/>
      <c r="X136" s="2"/>
      <c r="Y136" s="2"/>
      <c r="Z136" s="2"/>
    </row>
    <row r="137" spans="1:26" ht="47.25" x14ac:dyDescent="0.25">
      <c r="A137" s="167" t="s">
        <v>329</v>
      </c>
      <c r="B137" s="8" t="s">
        <v>330</v>
      </c>
      <c r="C137" s="10"/>
      <c r="D137" s="10"/>
      <c r="E137" s="17"/>
      <c r="F137" s="17"/>
      <c r="G137" s="17"/>
      <c r="H137" s="17"/>
      <c r="I137" s="17"/>
      <c r="J137" s="17"/>
      <c r="K137" s="17"/>
      <c r="L137" s="17"/>
      <c r="M137" s="2"/>
      <c r="N137" s="2"/>
      <c r="O137" s="2"/>
      <c r="P137" s="2"/>
      <c r="Q137" s="2"/>
      <c r="R137" s="2"/>
      <c r="S137" s="2"/>
      <c r="T137" s="2"/>
      <c r="U137" s="2"/>
      <c r="V137" s="2"/>
      <c r="W137" s="2"/>
      <c r="X137" s="2"/>
      <c r="Y137" s="2"/>
      <c r="Z137" s="2"/>
    </row>
    <row r="138" spans="1:26" ht="31.5" x14ac:dyDescent="0.25">
      <c r="A138" s="167"/>
      <c r="B138" s="8" t="s">
        <v>312</v>
      </c>
      <c r="C138" s="10" t="s">
        <v>318</v>
      </c>
      <c r="D138" s="10" t="s">
        <v>335</v>
      </c>
      <c r="E138" s="17">
        <f>LDKT!Y138</f>
        <v>5501</v>
      </c>
      <c r="F138" s="17">
        <f>Dung_cu!I694</f>
        <v>839</v>
      </c>
      <c r="G138" s="17">
        <f>Vat_lieu!J385</f>
        <v>9066</v>
      </c>
      <c r="H138" s="17">
        <f>Thiet_bi!J287</f>
        <v>158</v>
      </c>
      <c r="I138" s="17">
        <f>Nang_luong!$J$261</f>
        <v>1352</v>
      </c>
      <c r="J138" s="17">
        <f t="shared" ref="J138:J143" si="50">SUM(E138:I138)</f>
        <v>16916</v>
      </c>
      <c r="K138" s="17">
        <f t="shared" ref="K138:K143" si="51">ROUND(J138*0.15,0)</f>
        <v>2537</v>
      </c>
      <c r="L138" s="17">
        <f t="shared" ref="L138:L143" si="52">SUM(J138:K138)</f>
        <v>19453</v>
      </c>
      <c r="M138" s="2"/>
      <c r="N138" s="2"/>
      <c r="O138" s="2"/>
      <c r="P138" s="2"/>
      <c r="Q138" s="2"/>
      <c r="R138" s="2"/>
      <c r="S138" s="2"/>
      <c r="T138" s="2"/>
      <c r="U138" s="2"/>
      <c r="V138" s="2"/>
      <c r="W138" s="2"/>
      <c r="X138" s="2"/>
      <c r="Y138" s="2"/>
      <c r="Z138" s="2"/>
    </row>
    <row r="139" spans="1:26" ht="31.5" x14ac:dyDescent="0.25">
      <c r="A139" s="167"/>
      <c r="B139" s="8" t="s">
        <v>313</v>
      </c>
      <c r="C139" s="10" t="s">
        <v>63</v>
      </c>
      <c r="D139" s="10" t="s">
        <v>336</v>
      </c>
      <c r="E139" s="17">
        <f>LDKT!Y139</f>
        <v>6877</v>
      </c>
      <c r="F139" s="17">
        <f>Dung_cu!I706</f>
        <v>1047</v>
      </c>
      <c r="G139" s="17">
        <f>Vat_lieu!J392</f>
        <v>11349</v>
      </c>
      <c r="H139" s="17">
        <f>Thiet_bi!J289</f>
        <v>197</v>
      </c>
      <c r="I139" s="17">
        <f>Nang_luong!$J$261</f>
        <v>1352</v>
      </c>
      <c r="J139" s="17">
        <f t="shared" si="50"/>
        <v>20822</v>
      </c>
      <c r="K139" s="17">
        <f t="shared" si="51"/>
        <v>3123</v>
      </c>
      <c r="L139" s="17">
        <f t="shared" si="52"/>
        <v>23945</v>
      </c>
      <c r="M139" s="2"/>
      <c r="N139" s="2"/>
      <c r="O139" s="2"/>
      <c r="P139" s="2"/>
      <c r="Q139" s="2"/>
      <c r="R139" s="2"/>
      <c r="S139" s="2"/>
      <c r="T139" s="2"/>
      <c r="U139" s="2"/>
      <c r="V139" s="2"/>
      <c r="W139" s="2"/>
      <c r="X139" s="2"/>
      <c r="Y139" s="2"/>
      <c r="Z139" s="2"/>
    </row>
    <row r="140" spans="1:26" ht="31.5" x14ac:dyDescent="0.25">
      <c r="A140" s="167"/>
      <c r="B140" s="8" t="s">
        <v>314</v>
      </c>
      <c r="C140" s="10" t="s">
        <v>319</v>
      </c>
      <c r="D140" s="10" t="s">
        <v>337</v>
      </c>
      <c r="E140" s="17">
        <f>LDKT!Y140</f>
        <v>10314</v>
      </c>
      <c r="F140" s="17">
        <f>Dung_cu!I718</f>
        <v>1572</v>
      </c>
      <c r="G140" s="17">
        <f>Vat_lieu!J399</f>
        <v>17096</v>
      </c>
      <c r="H140" s="17">
        <f>Thiet_bi!J291</f>
        <v>237</v>
      </c>
      <c r="I140" s="17">
        <f>Nang_luong!$J$261</f>
        <v>1352</v>
      </c>
      <c r="J140" s="17">
        <f t="shared" si="50"/>
        <v>30571</v>
      </c>
      <c r="K140" s="17">
        <f t="shared" si="51"/>
        <v>4586</v>
      </c>
      <c r="L140" s="17">
        <f t="shared" si="52"/>
        <v>35157</v>
      </c>
      <c r="M140" s="2"/>
      <c r="N140" s="2"/>
      <c r="O140" s="2"/>
      <c r="P140" s="2"/>
      <c r="Q140" s="2"/>
      <c r="R140" s="2"/>
      <c r="S140" s="2"/>
      <c r="T140" s="2"/>
      <c r="U140" s="2"/>
      <c r="V140" s="2"/>
      <c r="W140" s="2"/>
      <c r="X140" s="2"/>
      <c r="Y140" s="2"/>
      <c r="Z140" s="2"/>
    </row>
    <row r="141" spans="1:26" ht="31.5" x14ac:dyDescent="0.25">
      <c r="A141" s="167"/>
      <c r="B141" s="8" t="s">
        <v>315</v>
      </c>
      <c r="C141" s="10" t="s">
        <v>320</v>
      </c>
      <c r="D141" s="10" t="s">
        <v>338</v>
      </c>
      <c r="E141" s="17">
        <f>LDKT!Y141</f>
        <v>17191</v>
      </c>
      <c r="F141" s="17">
        <f>Dung_cu!I730</f>
        <v>2619</v>
      </c>
      <c r="G141" s="17">
        <f>Vat_lieu!J406</f>
        <v>28445</v>
      </c>
      <c r="H141" s="17">
        <f>Thiet_bi!J293</f>
        <v>395</v>
      </c>
      <c r="I141" s="17">
        <f>Nang_luong!$J$261</f>
        <v>1352</v>
      </c>
      <c r="J141" s="17">
        <f t="shared" si="50"/>
        <v>50002</v>
      </c>
      <c r="K141" s="17">
        <f t="shared" si="51"/>
        <v>7500</v>
      </c>
      <c r="L141" s="17">
        <f t="shared" si="52"/>
        <v>57502</v>
      </c>
      <c r="M141" s="2"/>
      <c r="N141" s="2"/>
      <c r="O141" s="2"/>
      <c r="P141" s="2"/>
      <c r="Q141" s="2"/>
      <c r="R141" s="2"/>
      <c r="S141" s="2"/>
      <c r="T141" s="2"/>
      <c r="U141" s="2"/>
      <c r="V141" s="2"/>
      <c r="W141" s="2"/>
      <c r="X141" s="2"/>
      <c r="Y141" s="2"/>
      <c r="Z141" s="2"/>
    </row>
    <row r="142" spans="1:26" ht="31.5" x14ac:dyDescent="0.25">
      <c r="A142" s="167"/>
      <c r="B142" s="8" t="s">
        <v>316</v>
      </c>
      <c r="C142" s="10" t="s">
        <v>321</v>
      </c>
      <c r="D142" s="10" t="s">
        <v>339</v>
      </c>
      <c r="E142" s="17">
        <f>LDKT!Y142</f>
        <v>34382</v>
      </c>
      <c r="F142" s="17">
        <f>Dung_cu!I742</f>
        <v>5238</v>
      </c>
      <c r="G142" s="17">
        <f>Vat_lieu!J413</f>
        <v>56745</v>
      </c>
      <c r="H142" s="17">
        <f>Thiet_bi!J295</f>
        <v>790</v>
      </c>
      <c r="I142" s="17">
        <f>Nang_luong!$J$261</f>
        <v>1352</v>
      </c>
      <c r="J142" s="17">
        <f t="shared" si="50"/>
        <v>98507</v>
      </c>
      <c r="K142" s="17">
        <f t="shared" si="51"/>
        <v>14776</v>
      </c>
      <c r="L142" s="17">
        <f t="shared" si="52"/>
        <v>113283</v>
      </c>
      <c r="M142" s="2"/>
      <c r="N142" s="2"/>
      <c r="O142" s="2"/>
      <c r="P142" s="2"/>
      <c r="Q142" s="2"/>
      <c r="R142" s="2"/>
      <c r="S142" s="2"/>
      <c r="T142" s="2"/>
      <c r="U142" s="2"/>
      <c r="V142" s="2"/>
      <c r="W142" s="2"/>
      <c r="X142" s="2"/>
      <c r="Y142" s="2"/>
      <c r="Z142" s="2"/>
    </row>
    <row r="143" spans="1:26" ht="31.5" x14ac:dyDescent="0.25">
      <c r="A143" s="167"/>
      <c r="B143" s="8" t="s">
        <v>317</v>
      </c>
      <c r="C143" s="10" t="s">
        <v>322</v>
      </c>
      <c r="D143" s="10" t="s">
        <v>340</v>
      </c>
      <c r="E143" s="17">
        <f>LDKT!Y143</f>
        <v>68764</v>
      </c>
      <c r="F143" s="17">
        <f>Dung_cu!I754</f>
        <v>10479</v>
      </c>
      <c r="G143" s="17">
        <f>Vat_lieu!J420</f>
        <v>113490</v>
      </c>
      <c r="H143" s="17">
        <f>Thiet_bi!J297</f>
        <v>1579</v>
      </c>
      <c r="I143" s="17">
        <f>Nang_luong!$J$261</f>
        <v>1352</v>
      </c>
      <c r="J143" s="17">
        <f t="shared" si="50"/>
        <v>195664</v>
      </c>
      <c r="K143" s="17">
        <f t="shared" si="51"/>
        <v>29350</v>
      </c>
      <c r="L143" s="17">
        <f t="shared" si="52"/>
        <v>225014</v>
      </c>
      <c r="M143" s="2"/>
      <c r="N143" s="2"/>
      <c r="O143" s="2"/>
      <c r="P143" s="2"/>
      <c r="Q143" s="2"/>
      <c r="R143" s="2"/>
      <c r="S143" s="2"/>
      <c r="T143" s="2"/>
      <c r="U143" s="2"/>
      <c r="V143" s="2"/>
      <c r="W143" s="2"/>
      <c r="X143" s="2"/>
      <c r="Y143" s="2"/>
      <c r="Z143" s="2"/>
    </row>
    <row r="144" spans="1:26" ht="15.75" x14ac:dyDescent="0.25">
      <c r="A144" s="167" t="s">
        <v>234</v>
      </c>
      <c r="B144" s="8" t="s">
        <v>66</v>
      </c>
      <c r="C144" s="10"/>
      <c r="D144" s="10"/>
      <c r="E144" s="17"/>
      <c r="F144" s="17"/>
      <c r="G144" s="17"/>
      <c r="H144" s="17"/>
      <c r="I144" s="17"/>
      <c r="J144" s="17"/>
      <c r="K144" s="17"/>
      <c r="L144" s="17"/>
      <c r="M144" s="2"/>
      <c r="N144" s="2"/>
      <c r="O144" s="2"/>
      <c r="P144" s="2"/>
      <c r="Q144" s="2"/>
      <c r="R144" s="2"/>
      <c r="S144" s="2"/>
      <c r="T144" s="2"/>
      <c r="U144" s="2"/>
      <c r="V144" s="2"/>
      <c r="W144" s="2"/>
      <c r="X144" s="2"/>
      <c r="Y144" s="2"/>
      <c r="Z144" s="2"/>
    </row>
    <row r="145" spans="1:26" ht="31.5" x14ac:dyDescent="0.25">
      <c r="A145" s="167"/>
      <c r="B145" s="8" t="s">
        <v>312</v>
      </c>
      <c r="C145" s="10" t="s">
        <v>318</v>
      </c>
      <c r="D145" s="10" t="s">
        <v>323</v>
      </c>
      <c r="E145" s="17">
        <f>LDKT!Y145</f>
        <v>252</v>
      </c>
      <c r="F145" s="17">
        <f>Dung_cu!I767</f>
        <v>0</v>
      </c>
      <c r="G145" s="17">
        <f>Vat_lieu!J428</f>
        <v>0</v>
      </c>
      <c r="H145" s="17">
        <f>Thiet_bi!J300</f>
        <v>0</v>
      </c>
      <c r="I145" s="17"/>
      <c r="J145" s="17">
        <f t="shared" si="48"/>
        <v>252</v>
      </c>
      <c r="K145" s="17">
        <f t="shared" si="2"/>
        <v>38</v>
      </c>
      <c r="L145" s="17">
        <f t="shared" si="49"/>
        <v>290</v>
      </c>
      <c r="M145" s="2"/>
      <c r="N145" s="2"/>
      <c r="O145" s="2"/>
      <c r="P145" s="2"/>
      <c r="Q145" s="2"/>
      <c r="R145" s="2"/>
      <c r="S145" s="2"/>
      <c r="T145" s="2"/>
      <c r="U145" s="2"/>
      <c r="V145" s="2"/>
      <c r="W145" s="2"/>
      <c r="X145" s="2"/>
      <c r="Y145" s="2"/>
      <c r="Z145" s="2"/>
    </row>
    <row r="146" spans="1:26" ht="31.5" x14ac:dyDescent="0.25">
      <c r="A146" s="167"/>
      <c r="B146" s="8" t="s">
        <v>313</v>
      </c>
      <c r="C146" s="10" t="s">
        <v>63</v>
      </c>
      <c r="D146" s="10" t="s">
        <v>309</v>
      </c>
      <c r="E146" s="17">
        <f>LDKT!Y146</f>
        <v>307</v>
      </c>
      <c r="F146" s="17">
        <f>Dung_cu!I768</f>
        <v>0</v>
      </c>
      <c r="G146" s="17">
        <f>Vat_lieu!J429</f>
        <v>0</v>
      </c>
      <c r="H146" s="17">
        <f>Thiet_bi!J301</f>
        <v>0</v>
      </c>
      <c r="I146" s="17"/>
      <c r="J146" s="17">
        <f t="shared" si="48"/>
        <v>307</v>
      </c>
      <c r="K146" s="17">
        <f t="shared" si="2"/>
        <v>46</v>
      </c>
      <c r="L146" s="17">
        <f t="shared" si="49"/>
        <v>353</v>
      </c>
      <c r="M146" s="2"/>
      <c r="N146" s="2"/>
      <c r="O146" s="2"/>
      <c r="P146" s="2"/>
      <c r="Q146" s="2"/>
      <c r="R146" s="2"/>
      <c r="S146" s="2"/>
      <c r="T146" s="2"/>
      <c r="U146" s="2"/>
      <c r="V146" s="2"/>
      <c r="W146" s="2"/>
      <c r="X146" s="2"/>
      <c r="Y146" s="2"/>
      <c r="Z146" s="2"/>
    </row>
    <row r="147" spans="1:26" ht="31.5" x14ac:dyDescent="0.25">
      <c r="A147" s="167"/>
      <c r="B147" s="8" t="s">
        <v>314</v>
      </c>
      <c r="C147" s="10" t="s">
        <v>319</v>
      </c>
      <c r="D147" s="10" t="s">
        <v>311</v>
      </c>
      <c r="E147" s="17">
        <f>LDKT!Y147</f>
        <v>469</v>
      </c>
      <c r="F147" s="17">
        <f>Dung_cu!I769</f>
        <v>0</v>
      </c>
      <c r="G147" s="17">
        <f>Vat_lieu!J430</f>
        <v>0</v>
      </c>
      <c r="H147" s="17">
        <f>Thiet_bi!J302</f>
        <v>0</v>
      </c>
      <c r="I147" s="17"/>
      <c r="J147" s="17">
        <f t="shared" si="48"/>
        <v>469</v>
      </c>
      <c r="K147" s="17">
        <f t="shared" si="2"/>
        <v>70</v>
      </c>
      <c r="L147" s="17">
        <f t="shared" si="49"/>
        <v>539</v>
      </c>
      <c r="M147" s="2"/>
      <c r="N147" s="2"/>
      <c r="O147" s="2"/>
      <c r="P147" s="2"/>
      <c r="Q147" s="2"/>
      <c r="R147" s="2"/>
      <c r="S147" s="2"/>
      <c r="T147" s="2"/>
      <c r="U147" s="2"/>
      <c r="V147" s="2"/>
      <c r="W147" s="2"/>
      <c r="X147" s="2"/>
      <c r="Y147" s="2"/>
      <c r="Z147" s="2"/>
    </row>
    <row r="148" spans="1:26" ht="31.5" x14ac:dyDescent="0.25">
      <c r="A148" s="167"/>
      <c r="B148" s="8" t="s">
        <v>315</v>
      </c>
      <c r="C148" s="10" t="s">
        <v>320</v>
      </c>
      <c r="D148" s="10" t="s">
        <v>324</v>
      </c>
      <c r="E148" s="17">
        <f>LDKT!Y148</f>
        <v>775</v>
      </c>
      <c r="F148" s="17">
        <f>Dung_cu!I770</f>
        <v>0</v>
      </c>
      <c r="G148" s="17">
        <f>Vat_lieu!J431</f>
        <v>0</v>
      </c>
      <c r="H148" s="17">
        <f>Thiet_bi!J303</f>
        <v>0</v>
      </c>
      <c r="I148" s="17"/>
      <c r="J148" s="17">
        <f t="shared" si="48"/>
        <v>775</v>
      </c>
      <c r="K148" s="17">
        <f t="shared" si="2"/>
        <v>116</v>
      </c>
      <c r="L148" s="17">
        <f t="shared" si="49"/>
        <v>891</v>
      </c>
      <c r="M148" s="2"/>
      <c r="N148" s="2"/>
      <c r="O148" s="2"/>
      <c r="P148" s="2"/>
      <c r="Q148" s="2"/>
      <c r="R148" s="2"/>
      <c r="S148" s="2"/>
      <c r="T148" s="2"/>
      <c r="U148" s="2"/>
      <c r="V148" s="2"/>
      <c r="W148" s="2"/>
      <c r="X148" s="2"/>
      <c r="Y148" s="2"/>
      <c r="Z148" s="2"/>
    </row>
    <row r="149" spans="1:26" ht="31.5" x14ac:dyDescent="0.25">
      <c r="A149" s="167"/>
      <c r="B149" s="8" t="s">
        <v>316</v>
      </c>
      <c r="C149" s="10" t="s">
        <v>321</v>
      </c>
      <c r="D149" s="10" t="s">
        <v>325</v>
      </c>
      <c r="E149" s="17">
        <f>LDKT!Y149</f>
        <v>1532</v>
      </c>
      <c r="F149" s="17">
        <f>Dung_cu!I771</f>
        <v>0</v>
      </c>
      <c r="G149" s="17">
        <f>Vat_lieu!J432</f>
        <v>0</v>
      </c>
      <c r="H149" s="17">
        <f>Thiet_bi!J304</f>
        <v>0</v>
      </c>
      <c r="I149" s="17"/>
      <c r="J149" s="17">
        <f t="shared" si="48"/>
        <v>1532</v>
      </c>
      <c r="K149" s="17">
        <f t="shared" si="2"/>
        <v>230</v>
      </c>
      <c r="L149" s="17">
        <f t="shared" si="49"/>
        <v>1762</v>
      </c>
      <c r="M149" s="2"/>
      <c r="N149" s="2"/>
      <c r="O149" s="2"/>
      <c r="P149" s="2"/>
      <c r="Q149" s="2"/>
      <c r="R149" s="2"/>
      <c r="S149" s="2"/>
      <c r="T149" s="2"/>
      <c r="U149" s="2"/>
      <c r="V149" s="2"/>
      <c r="W149" s="2"/>
      <c r="X149" s="2"/>
      <c r="Y149" s="2"/>
      <c r="Z149" s="2"/>
    </row>
    <row r="150" spans="1:26" ht="31.5" x14ac:dyDescent="0.25">
      <c r="A150" s="167"/>
      <c r="B150" s="8" t="s">
        <v>317</v>
      </c>
      <c r="C150" s="10" t="s">
        <v>322</v>
      </c>
      <c r="D150" s="10" t="s">
        <v>326</v>
      </c>
      <c r="E150" s="17">
        <f>LDKT!Y150</f>
        <v>3063</v>
      </c>
      <c r="F150" s="17">
        <f>Dung_cu!I772</f>
        <v>0</v>
      </c>
      <c r="G150" s="17">
        <f>Vat_lieu!J433</f>
        <v>0</v>
      </c>
      <c r="H150" s="17">
        <f>Thiet_bi!J305</f>
        <v>0</v>
      </c>
      <c r="I150" s="17"/>
      <c r="J150" s="17">
        <f t="shared" si="48"/>
        <v>3063</v>
      </c>
      <c r="K150" s="17">
        <f t="shared" si="2"/>
        <v>459</v>
      </c>
      <c r="L150" s="17">
        <f t="shared" si="49"/>
        <v>3522</v>
      </c>
      <c r="M150" s="2"/>
      <c r="N150" s="2"/>
      <c r="O150" s="2"/>
      <c r="P150" s="2"/>
      <c r="Q150" s="2"/>
      <c r="R150" s="2"/>
      <c r="S150" s="2"/>
      <c r="T150" s="2"/>
      <c r="U150" s="2"/>
      <c r="V150" s="2"/>
      <c r="W150" s="2"/>
      <c r="X150" s="2"/>
      <c r="Y150" s="2"/>
      <c r="Z150" s="2"/>
    </row>
    <row r="151" spans="1:26" ht="31.5" x14ac:dyDescent="0.25">
      <c r="A151" s="167" t="s">
        <v>235</v>
      </c>
      <c r="B151" s="8" t="s">
        <v>67</v>
      </c>
      <c r="C151" s="10"/>
      <c r="D151" s="10"/>
      <c r="E151" s="17"/>
      <c r="F151" s="17"/>
      <c r="G151" s="17"/>
      <c r="H151" s="17"/>
      <c r="I151" s="17"/>
      <c r="J151" s="17"/>
      <c r="K151" s="17"/>
      <c r="L151" s="17"/>
      <c r="M151" s="2"/>
      <c r="N151" s="2"/>
      <c r="O151" s="2"/>
      <c r="P151" s="2"/>
      <c r="Q151" s="2"/>
      <c r="R151" s="2"/>
      <c r="S151" s="2"/>
      <c r="T151" s="2"/>
      <c r="U151" s="2"/>
      <c r="V151" s="2"/>
      <c r="W151" s="2"/>
      <c r="X151" s="2"/>
      <c r="Y151" s="2"/>
      <c r="Z151" s="2"/>
    </row>
    <row r="152" spans="1:26" ht="31.5" x14ac:dyDescent="0.25">
      <c r="A152" s="167"/>
      <c r="B152" s="8" t="s">
        <v>312</v>
      </c>
      <c r="C152" s="10" t="s">
        <v>318</v>
      </c>
      <c r="D152" s="10" t="s">
        <v>323</v>
      </c>
      <c r="E152" s="17">
        <f>LDKT!Y152</f>
        <v>258</v>
      </c>
      <c r="F152" s="17">
        <f>Dung_cu!I774</f>
        <v>0</v>
      </c>
      <c r="G152" s="17">
        <f>Vat_lieu!J435</f>
        <v>0</v>
      </c>
      <c r="H152" s="17">
        <f>Thiet_bi!J307</f>
        <v>0</v>
      </c>
      <c r="I152" s="17"/>
      <c r="J152" s="17">
        <f t="shared" si="48"/>
        <v>258</v>
      </c>
      <c r="K152" s="17">
        <f t="shared" si="2"/>
        <v>39</v>
      </c>
      <c r="L152" s="17">
        <f t="shared" si="49"/>
        <v>297</v>
      </c>
      <c r="M152" s="2"/>
      <c r="N152" s="2"/>
      <c r="O152" s="2"/>
      <c r="P152" s="2"/>
      <c r="Q152" s="2"/>
      <c r="R152" s="2"/>
      <c r="S152" s="2"/>
      <c r="T152" s="2"/>
      <c r="U152" s="2"/>
      <c r="V152" s="2"/>
      <c r="W152" s="2"/>
      <c r="X152" s="2"/>
      <c r="Y152" s="2"/>
      <c r="Z152" s="2"/>
    </row>
    <row r="153" spans="1:26" ht="31.5" x14ac:dyDescent="0.25">
      <c r="A153" s="167"/>
      <c r="B153" s="8" t="s">
        <v>313</v>
      </c>
      <c r="C153" s="10" t="s">
        <v>63</v>
      </c>
      <c r="D153" s="10" t="s">
        <v>309</v>
      </c>
      <c r="E153" s="17">
        <f>LDKT!Y153</f>
        <v>316</v>
      </c>
      <c r="F153" s="17">
        <f>Dung_cu!I775</f>
        <v>0</v>
      </c>
      <c r="G153" s="17">
        <f>Vat_lieu!J436</f>
        <v>0</v>
      </c>
      <c r="H153" s="17">
        <f>Thiet_bi!J308</f>
        <v>0</v>
      </c>
      <c r="I153" s="17"/>
      <c r="J153" s="17">
        <f t="shared" si="48"/>
        <v>316</v>
      </c>
      <c r="K153" s="17">
        <f t="shared" si="2"/>
        <v>47</v>
      </c>
      <c r="L153" s="17">
        <f t="shared" si="49"/>
        <v>363</v>
      </c>
      <c r="M153" s="2"/>
      <c r="N153" s="2"/>
      <c r="O153" s="2"/>
      <c r="P153" s="2"/>
      <c r="Q153" s="2"/>
      <c r="R153" s="2"/>
      <c r="S153" s="2"/>
      <c r="T153" s="2"/>
      <c r="U153" s="2"/>
      <c r="V153" s="2"/>
      <c r="W153" s="2"/>
      <c r="X153" s="2"/>
      <c r="Y153" s="2"/>
      <c r="Z153" s="2"/>
    </row>
    <row r="154" spans="1:26" ht="31.5" x14ac:dyDescent="0.25">
      <c r="A154" s="167"/>
      <c r="B154" s="8" t="s">
        <v>314</v>
      </c>
      <c r="C154" s="10" t="s">
        <v>319</v>
      </c>
      <c r="D154" s="10" t="s">
        <v>311</v>
      </c>
      <c r="E154" s="17">
        <f>LDKT!Y154</f>
        <v>472</v>
      </c>
      <c r="F154" s="17">
        <f>Dung_cu!I776</f>
        <v>0</v>
      </c>
      <c r="G154" s="17">
        <f>Vat_lieu!J437</f>
        <v>0</v>
      </c>
      <c r="H154" s="17">
        <f>Thiet_bi!J309</f>
        <v>0</v>
      </c>
      <c r="I154" s="17"/>
      <c r="J154" s="17">
        <f t="shared" si="48"/>
        <v>472</v>
      </c>
      <c r="K154" s="17">
        <f t="shared" si="2"/>
        <v>71</v>
      </c>
      <c r="L154" s="17">
        <f t="shared" si="49"/>
        <v>543</v>
      </c>
      <c r="M154" s="2"/>
      <c r="N154" s="2"/>
      <c r="O154" s="2"/>
      <c r="P154" s="2"/>
      <c r="Q154" s="2"/>
      <c r="R154" s="2"/>
      <c r="S154" s="2"/>
      <c r="T154" s="2"/>
      <c r="U154" s="2"/>
      <c r="V154" s="2"/>
      <c r="W154" s="2"/>
      <c r="X154" s="2"/>
      <c r="Y154" s="2"/>
      <c r="Z154" s="2"/>
    </row>
    <row r="155" spans="1:26" ht="31.5" x14ac:dyDescent="0.25">
      <c r="A155" s="167"/>
      <c r="B155" s="8" t="s">
        <v>315</v>
      </c>
      <c r="C155" s="10" t="s">
        <v>320</v>
      </c>
      <c r="D155" s="10" t="s">
        <v>324</v>
      </c>
      <c r="E155" s="17">
        <f>LDKT!Y155</f>
        <v>788</v>
      </c>
      <c r="F155" s="17">
        <f>Dung_cu!I777</f>
        <v>0</v>
      </c>
      <c r="G155" s="17">
        <f>Vat_lieu!J438</f>
        <v>0</v>
      </c>
      <c r="H155" s="17">
        <f>Thiet_bi!J310</f>
        <v>0</v>
      </c>
      <c r="I155" s="17"/>
      <c r="J155" s="17">
        <f t="shared" si="48"/>
        <v>788</v>
      </c>
      <c r="K155" s="17">
        <f t="shared" si="2"/>
        <v>118</v>
      </c>
      <c r="L155" s="17">
        <f t="shared" si="49"/>
        <v>906</v>
      </c>
      <c r="M155" s="2"/>
      <c r="N155" s="2"/>
      <c r="O155" s="2"/>
      <c r="P155" s="2"/>
      <c r="Q155" s="2"/>
      <c r="R155" s="2"/>
      <c r="S155" s="2"/>
      <c r="T155" s="2"/>
      <c r="U155" s="2"/>
      <c r="V155" s="2"/>
      <c r="W155" s="2"/>
      <c r="X155" s="2"/>
      <c r="Y155" s="2"/>
      <c r="Z155" s="2"/>
    </row>
    <row r="156" spans="1:26" ht="31.5" x14ac:dyDescent="0.25">
      <c r="A156" s="167"/>
      <c r="B156" s="8" t="s">
        <v>316</v>
      </c>
      <c r="C156" s="10" t="s">
        <v>321</v>
      </c>
      <c r="D156" s="10" t="s">
        <v>325</v>
      </c>
      <c r="E156" s="17">
        <f>LDKT!Y156</f>
        <v>1576</v>
      </c>
      <c r="F156" s="17">
        <f>Dung_cu!I778</f>
        <v>0</v>
      </c>
      <c r="G156" s="17">
        <f>Vat_lieu!J439</f>
        <v>0</v>
      </c>
      <c r="H156" s="17">
        <f>Thiet_bi!J311</f>
        <v>0</v>
      </c>
      <c r="I156" s="17"/>
      <c r="J156" s="17">
        <f t="shared" si="48"/>
        <v>1576</v>
      </c>
      <c r="K156" s="17">
        <f t="shared" si="2"/>
        <v>236</v>
      </c>
      <c r="L156" s="17">
        <f t="shared" si="49"/>
        <v>1812</v>
      </c>
      <c r="M156" s="2"/>
      <c r="N156" s="2"/>
      <c r="O156" s="2"/>
      <c r="P156" s="2"/>
      <c r="Q156" s="2"/>
      <c r="R156" s="2"/>
      <c r="S156" s="2"/>
      <c r="T156" s="2"/>
      <c r="U156" s="2"/>
      <c r="V156" s="2"/>
      <c r="W156" s="2"/>
      <c r="X156" s="2"/>
      <c r="Y156" s="2"/>
      <c r="Z156" s="2"/>
    </row>
    <row r="157" spans="1:26" ht="31.5" x14ac:dyDescent="0.25">
      <c r="A157" s="167"/>
      <c r="B157" s="8" t="s">
        <v>317</v>
      </c>
      <c r="C157" s="10" t="s">
        <v>322</v>
      </c>
      <c r="D157" s="10" t="s">
        <v>326</v>
      </c>
      <c r="E157" s="17">
        <f>LDKT!Y157</f>
        <v>3152</v>
      </c>
      <c r="F157" s="17">
        <f>Dung_cu!I779</f>
        <v>0</v>
      </c>
      <c r="G157" s="17">
        <f>Vat_lieu!J440</f>
        <v>0</v>
      </c>
      <c r="H157" s="17">
        <f>Thiet_bi!J312</f>
        <v>0</v>
      </c>
      <c r="I157" s="17"/>
      <c r="J157" s="17">
        <f t="shared" si="48"/>
        <v>3152</v>
      </c>
      <c r="K157" s="17">
        <f t="shared" si="2"/>
        <v>473</v>
      </c>
      <c r="L157" s="17">
        <f t="shared" si="49"/>
        <v>3625</v>
      </c>
      <c r="M157" s="2"/>
      <c r="N157" s="2"/>
      <c r="O157" s="2"/>
      <c r="P157" s="2"/>
      <c r="Q157" s="2"/>
      <c r="R157" s="2"/>
      <c r="S157" s="2"/>
      <c r="T157" s="2"/>
      <c r="U157" s="2"/>
      <c r="V157" s="2"/>
      <c r="W157" s="2"/>
      <c r="X157" s="2"/>
      <c r="Y157" s="2"/>
      <c r="Z157" s="2"/>
    </row>
    <row r="158" spans="1:26" ht="31.5" x14ac:dyDescent="0.25">
      <c r="A158" s="167" t="s">
        <v>236</v>
      </c>
      <c r="B158" s="8" t="s">
        <v>68</v>
      </c>
      <c r="C158" s="10"/>
      <c r="D158" s="10"/>
      <c r="E158" s="17"/>
      <c r="F158" s="17"/>
      <c r="G158" s="17"/>
      <c r="H158" s="17"/>
      <c r="I158" s="17"/>
      <c r="J158" s="17"/>
      <c r="K158" s="17"/>
      <c r="L158" s="17"/>
      <c r="M158" s="2"/>
      <c r="N158" s="2"/>
      <c r="O158" s="2"/>
      <c r="P158" s="2"/>
      <c r="Q158" s="2"/>
      <c r="R158" s="2"/>
      <c r="S158" s="2"/>
      <c r="T158" s="2"/>
      <c r="U158" s="2"/>
      <c r="V158" s="2"/>
      <c r="W158" s="2"/>
      <c r="X158" s="2"/>
      <c r="Y158" s="2"/>
      <c r="Z158" s="2"/>
    </row>
    <row r="159" spans="1:26" ht="31.5" x14ac:dyDescent="0.25">
      <c r="A159" s="167"/>
      <c r="B159" s="8" t="s">
        <v>306</v>
      </c>
      <c r="C159" s="10" t="s">
        <v>53</v>
      </c>
      <c r="D159" s="68" t="s">
        <v>309</v>
      </c>
      <c r="E159" s="17">
        <f>LDKT!Y159</f>
        <v>34890</v>
      </c>
      <c r="F159" s="17">
        <f>Dung_cu!I781</f>
        <v>272</v>
      </c>
      <c r="G159" s="17">
        <f>Vat_lieu!J442</f>
        <v>0</v>
      </c>
      <c r="H159" s="17">
        <f>Thiet_bi!J314</f>
        <v>862</v>
      </c>
      <c r="I159" s="17"/>
      <c r="J159" s="17">
        <f t="shared" ref="J159:J161" si="53">SUM(E159:I159)</f>
        <v>36024</v>
      </c>
      <c r="K159" s="17">
        <f t="shared" ref="K159:K161" si="54">ROUND(J159*0.15,0)</f>
        <v>5404</v>
      </c>
      <c r="L159" s="17">
        <f t="shared" ref="L159:L161" si="55">SUM(J159:K159)</f>
        <v>41428</v>
      </c>
      <c r="M159" s="2"/>
      <c r="N159" s="2"/>
      <c r="O159" s="2"/>
      <c r="P159" s="2"/>
      <c r="Q159" s="2"/>
      <c r="R159" s="2"/>
      <c r="S159" s="2"/>
      <c r="T159" s="2"/>
      <c r="U159" s="2"/>
      <c r="V159" s="2"/>
      <c r="W159" s="2"/>
      <c r="X159" s="2"/>
      <c r="Y159" s="2"/>
      <c r="Z159" s="2"/>
    </row>
    <row r="160" spans="1:26" ht="31.5" x14ac:dyDescent="0.25">
      <c r="A160" s="167"/>
      <c r="B160" s="8" t="s">
        <v>307</v>
      </c>
      <c r="C160" s="10" t="s">
        <v>53</v>
      </c>
      <c r="D160" s="68" t="s">
        <v>310</v>
      </c>
      <c r="E160" s="17">
        <f>LDKT!Y160</f>
        <v>41868</v>
      </c>
      <c r="F160" s="17">
        <f>Dung_cu!I787</f>
        <v>325</v>
      </c>
      <c r="G160" s="17">
        <f>Vat_lieu!J443</f>
        <v>0</v>
      </c>
      <c r="H160" s="17">
        <f>Thiet_bi!J318</f>
        <v>1035</v>
      </c>
      <c r="I160" s="17"/>
      <c r="J160" s="17">
        <f t="shared" si="53"/>
        <v>43228</v>
      </c>
      <c r="K160" s="17">
        <f t="shared" si="54"/>
        <v>6484</v>
      </c>
      <c r="L160" s="17">
        <f t="shared" si="55"/>
        <v>49712</v>
      </c>
      <c r="M160" s="2"/>
      <c r="N160" s="2"/>
      <c r="O160" s="2"/>
      <c r="P160" s="2"/>
      <c r="Q160" s="2"/>
      <c r="R160" s="2"/>
      <c r="S160" s="2"/>
      <c r="T160" s="2"/>
      <c r="U160" s="2"/>
      <c r="V160" s="2"/>
      <c r="W160" s="2"/>
      <c r="X160" s="2"/>
      <c r="Y160" s="2"/>
      <c r="Z160" s="2"/>
    </row>
    <row r="161" spans="1:26" ht="31.5" x14ac:dyDescent="0.25">
      <c r="A161" s="167"/>
      <c r="B161" s="8" t="s">
        <v>308</v>
      </c>
      <c r="C161" s="10" t="s">
        <v>53</v>
      </c>
      <c r="D161" s="68" t="s">
        <v>311</v>
      </c>
      <c r="E161" s="17">
        <f>LDKT!Y161</f>
        <v>52336</v>
      </c>
      <c r="F161" s="17">
        <f>Dung_cu!I793</f>
        <v>407</v>
      </c>
      <c r="G161" s="17">
        <f>Vat_lieu!J444</f>
        <v>0</v>
      </c>
      <c r="H161" s="17">
        <f>Thiet_bi!J322</f>
        <v>1294</v>
      </c>
      <c r="I161" s="17"/>
      <c r="J161" s="17">
        <f t="shared" si="53"/>
        <v>54037</v>
      </c>
      <c r="K161" s="17">
        <f t="shared" si="54"/>
        <v>8106</v>
      </c>
      <c r="L161" s="17">
        <f t="shared" si="55"/>
        <v>62143</v>
      </c>
      <c r="M161" s="2"/>
      <c r="N161" s="2"/>
      <c r="O161" s="2"/>
      <c r="P161" s="2"/>
      <c r="Q161" s="2"/>
      <c r="R161" s="2"/>
      <c r="S161" s="2"/>
      <c r="T161" s="2"/>
      <c r="U161" s="2"/>
      <c r="V161" s="2"/>
      <c r="W161" s="2"/>
      <c r="X161" s="2"/>
      <c r="Y161" s="2"/>
      <c r="Z161" s="2"/>
    </row>
    <row r="162" spans="1:26" ht="31.5" x14ac:dyDescent="0.25">
      <c r="A162" s="166" t="s">
        <v>237</v>
      </c>
      <c r="B162" s="6" t="s">
        <v>69</v>
      </c>
      <c r="C162" s="7"/>
      <c r="D162" s="7"/>
      <c r="E162" s="55"/>
      <c r="F162" s="120"/>
      <c r="G162" s="120"/>
      <c r="H162" s="120"/>
      <c r="I162" s="120"/>
      <c r="J162" s="12"/>
      <c r="K162" s="12"/>
      <c r="L162" s="12"/>
      <c r="M162" s="2"/>
      <c r="N162" s="2"/>
      <c r="O162" s="2"/>
      <c r="P162" s="2"/>
      <c r="Q162" s="2"/>
      <c r="R162" s="2"/>
      <c r="S162" s="2"/>
      <c r="T162" s="2"/>
      <c r="U162" s="2"/>
      <c r="V162" s="2"/>
      <c r="W162" s="2"/>
      <c r="X162" s="2"/>
      <c r="Y162" s="2"/>
      <c r="Z162" s="2"/>
    </row>
    <row r="163" spans="1:26" ht="63" x14ac:dyDescent="0.25">
      <c r="A163" s="167" t="s">
        <v>238</v>
      </c>
      <c r="B163" s="8" t="s">
        <v>70</v>
      </c>
      <c r="C163" s="10" t="s">
        <v>27</v>
      </c>
      <c r="D163" s="10"/>
      <c r="E163" s="17">
        <f>LDKT!Y163</f>
        <v>326914</v>
      </c>
      <c r="F163" s="17">
        <f>Dung_cu!I800</f>
        <v>3038</v>
      </c>
      <c r="G163" s="17">
        <f>Vat_lieu!J446</f>
        <v>32182</v>
      </c>
      <c r="H163" s="17">
        <f>Thiet_bi!J327</f>
        <v>13427</v>
      </c>
      <c r="I163" s="17">
        <f>Nang_luong!J270</f>
        <v>34019</v>
      </c>
      <c r="J163" s="17">
        <f t="shared" ref="J163:J180" si="56">SUM(E163:I163)</f>
        <v>409580</v>
      </c>
      <c r="K163" s="17">
        <f t="shared" si="2"/>
        <v>61437</v>
      </c>
      <c r="L163" s="17">
        <f t="shared" ref="L163:L180" si="57">SUM(J163:K163)</f>
        <v>471017</v>
      </c>
      <c r="M163" s="2"/>
      <c r="N163" s="2"/>
      <c r="O163" s="2"/>
      <c r="P163" s="2"/>
      <c r="Q163" s="2"/>
      <c r="R163" s="2"/>
      <c r="S163" s="2"/>
      <c r="T163" s="2"/>
      <c r="U163" s="2"/>
      <c r="V163" s="2"/>
      <c r="W163" s="2"/>
      <c r="X163" s="2"/>
      <c r="Y163" s="2"/>
      <c r="Z163" s="2"/>
    </row>
    <row r="164" spans="1:26" ht="31.5" x14ac:dyDescent="0.25">
      <c r="A164" s="210" t="s">
        <v>239</v>
      </c>
      <c r="B164" s="211" t="s">
        <v>71</v>
      </c>
      <c r="C164" s="68" t="s">
        <v>72</v>
      </c>
      <c r="D164" s="68" t="s">
        <v>357</v>
      </c>
      <c r="E164" s="17">
        <f>LDKT!Y164</f>
        <v>1442</v>
      </c>
      <c r="F164" s="17">
        <f>Dung_cu!I810</f>
        <v>0</v>
      </c>
      <c r="G164" s="17">
        <f>Vat_lieu!J450</f>
        <v>0</v>
      </c>
      <c r="H164" s="17">
        <f>Thiet_bi!J331</f>
        <v>0</v>
      </c>
      <c r="I164" s="17"/>
      <c r="J164" s="17">
        <f t="shared" si="56"/>
        <v>1442</v>
      </c>
      <c r="K164" s="17">
        <f t="shared" si="2"/>
        <v>216</v>
      </c>
      <c r="L164" s="17">
        <f t="shared" si="57"/>
        <v>1658</v>
      </c>
      <c r="M164" s="2"/>
      <c r="N164" s="2"/>
      <c r="O164" s="2"/>
      <c r="P164" s="2"/>
      <c r="Q164" s="2"/>
      <c r="R164" s="2"/>
      <c r="S164" s="2"/>
      <c r="T164" s="2"/>
      <c r="U164" s="2"/>
      <c r="V164" s="2"/>
      <c r="W164" s="2"/>
      <c r="X164" s="2"/>
      <c r="Y164" s="2"/>
      <c r="Z164" s="2"/>
    </row>
    <row r="165" spans="1:26" ht="31.5" x14ac:dyDescent="0.25">
      <c r="A165" s="205"/>
      <c r="B165" s="208"/>
      <c r="C165" s="68" t="s">
        <v>353</v>
      </c>
      <c r="D165" s="68" t="s">
        <v>358</v>
      </c>
      <c r="E165" s="17">
        <f>LDKT!Y165</f>
        <v>2884</v>
      </c>
      <c r="F165" s="17">
        <f>Dung_cu!I811</f>
        <v>0</v>
      </c>
      <c r="G165" s="17">
        <f>Vat_lieu!J451</f>
        <v>0</v>
      </c>
      <c r="H165" s="17">
        <f>Thiet_bi!J332</f>
        <v>0</v>
      </c>
      <c r="I165" s="17"/>
      <c r="J165" s="17">
        <f t="shared" ref="J165:J168" si="58">SUM(E165:I165)</f>
        <v>2884</v>
      </c>
      <c r="K165" s="17">
        <f t="shared" ref="K165:K168" si="59">ROUND(J165*0.15,0)</f>
        <v>433</v>
      </c>
      <c r="L165" s="17">
        <f t="shared" ref="L165:L168" si="60">SUM(J165:K165)</f>
        <v>3317</v>
      </c>
      <c r="M165" s="2"/>
      <c r="N165" s="2"/>
      <c r="O165" s="2"/>
      <c r="P165" s="2"/>
      <c r="Q165" s="2"/>
      <c r="R165" s="2"/>
      <c r="S165" s="2"/>
      <c r="T165" s="2"/>
      <c r="U165" s="2"/>
      <c r="V165" s="2"/>
      <c r="W165" s="2"/>
      <c r="X165" s="2"/>
      <c r="Y165" s="2"/>
      <c r="Z165" s="2"/>
    </row>
    <row r="166" spans="1:26" ht="31.5" x14ac:dyDescent="0.25">
      <c r="A166" s="205"/>
      <c r="B166" s="208"/>
      <c r="C166" s="68" t="s">
        <v>354</v>
      </c>
      <c r="D166" s="68" t="s">
        <v>359</v>
      </c>
      <c r="E166" s="17">
        <f>LDKT!Y166</f>
        <v>5768</v>
      </c>
      <c r="F166" s="17">
        <f>Dung_cu!I812</f>
        <v>0</v>
      </c>
      <c r="G166" s="17">
        <f>Vat_lieu!J452</f>
        <v>0</v>
      </c>
      <c r="H166" s="17">
        <f>Thiet_bi!J333</f>
        <v>0</v>
      </c>
      <c r="I166" s="17"/>
      <c r="J166" s="17">
        <f t="shared" si="58"/>
        <v>5768</v>
      </c>
      <c r="K166" s="17">
        <f t="shared" si="59"/>
        <v>865</v>
      </c>
      <c r="L166" s="17">
        <f t="shared" si="60"/>
        <v>6633</v>
      </c>
      <c r="M166" s="2"/>
      <c r="N166" s="2"/>
      <c r="O166" s="2"/>
      <c r="P166" s="2"/>
      <c r="Q166" s="2"/>
      <c r="R166" s="2"/>
      <c r="S166" s="2"/>
      <c r="T166" s="2"/>
      <c r="U166" s="2"/>
      <c r="V166" s="2"/>
      <c r="W166" s="2"/>
      <c r="X166" s="2"/>
      <c r="Y166" s="2"/>
      <c r="Z166" s="2"/>
    </row>
    <row r="167" spans="1:26" ht="31.5" x14ac:dyDescent="0.25">
      <c r="A167" s="205"/>
      <c r="B167" s="208"/>
      <c r="C167" s="68" t="s">
        <v>355</v>
      </c>
      <c r="D167" s="68" t="s">
        <v>360</v>
      </c>
      <c r="E167" s="17">
        <f>LDKT!Y167</f>
        <v>11534</v>
      </c>
      <c r="F167" s="17">
        <f>Dung_cu!I813</f>
        <v>0</v>
      </c>
      <c r="G167" s="17">
        <f>Vat_lieu!J453</f>
        <v>0</v>
      </c>
      <c r="H167" s="17">
        <f>Thiet_bi!J334</f>
        <v>0</v>
      </c>
      <c r="I167" s="17"/>
      <c r="J167" s="17">
        <f t="shared" si="58"/>
        <v>11534</v>
      </c>
      <c r="K167" s="17">
        <f t="shared" si="59"/>
        <v>1730</v>
      </c>
      <c r="L167" s="17">
        <f t="shared" si="60"/>
        <v>13264</v>
      </c>
      <c r="M167" s="2"/>
      <c r="N167" s="2"/>
      <c r="O167" s="2"/>
      <c r="P167" s="2"/>
      <c r="Q167" s="2"/>
      <c r="R167" s="2"/>
      <c r="S167" s="2"/>
      <c r="T167" s="2"/>
      <c r="U167" s="2"/>
      <c r="V167" s="2"/>
      <c r="W167" s="2"/>
      <c r="X167" s="2"/>
      <c r="Y167" s="2"/>
      <c r="Z167" s="2"/>
    </row>
    <row r="168" spans="1:26" ht="31.5" x14ac:dyDescent="0.25">
      <c r="A168" s="206"/>
      <c r="B168" s="209"/>
      <c r="C168" s="68" t="s">
        <v>356</v>
      </c>
      <c r="D168" s="68" t="s">
        <v>361</v>
      </c>
      <c r="E168" s="17">
        <f>LDKT!Y168</f>
        <v>23070</v>
      </c>
      <c r="F168" s="17">
        <f>Dung_cu!I814</f>
        <v>0</v>
      </c>
      <c r="G168" s="17">
        <f>Vat_lieu!J454</f>
        <v>0</v>
      </c>
      <c r="H168" s="17">
        <f>Thiet_bi!J335</f>
        <v>0</v>
      </c>
      <c r="I168" s="17"/>
      <c r="J168" s="17">
        <f t="shared" si="58"/>
        <v>23070</v>
      </c>
      <c r="K168" s="17">
        <f t="shared" si="59"/>
        <v>3461</v>
      </c>
      <c r="L168" s="17">
        <f t="shared" si="60"/>
        <v>26531</v>
      </c>
      <c r="M168" s="2"/>
      <c r="N168" s="2"/>
      <c r="O168" s="2"/>
      <c r="P168" s="2"/>
      <c r="Q168" s="2"/>
      <c r="R168" s="2"/>
      <c r="S168" s="2"/>
      <c r="T168" s="2"/>
      <c r="U168" s="2"/>
      <c r="V168" s="2"/>
      <c r="W168" s="2"/>
      <c r="X168" s="2"/>
      <c r="Y168" s="2"/>
      <c r="Z168" s="2"/>
    </row>
    <row r="169" spans="1:26" ht="47.25" x14ac:dyDescent="0.25">
      <c r="A169" s="167" t="s">
        <v>240</v>
      </c>
      <c r="B169" s="8" t="s">
        <v>73</v>
      </c>
      <c r="C169" s="10"/>
      <c r="D169" s="10"/>
      <c r="E169" s="17">
        <f>LDKT!Y169</f>
        <v>0</v>
      </c>
      <c r="F169" s="17">
        <f>Dung_cu!I815</f>
        <v>0</v>
      </c>
      <c r="G169" s="17">
        <f>Vat_lieu!J455</f>
        <v>0</v>
      </c>
      <c r="H169" s="17">
        <f>Thiet_bi!J336</f>
        <v>0</v>
      </c>
      <c r="I169" s="17"/>
      <c r="J169" s="17"/>
      <c r="K169" s="17"/>
      <c r="L169" s="17"/>
      <c r="M169" s="2"/>
      <c r="N169" s="2"/>
      <c r="O169" s="2"/>
      <c r="P169" s="2"/>
      <c r="Q169" s="2"/>
      <c r="R169" s="2"/>
      <c r="S169" s="2"/>
      <c r="T169" s="2"/>
      <c r="U169" s="2"/>
      <c r="V169" s="2"/>
      <c r="W169" s="2"/>
      <c r="X169" s="2"/>
      <c r="Y169" s="2"/>
      <c r="Z169" s="2"/>
    </row>
    <row r="170" spans="1:26" ht="31.5" x14ac:dyDescent="0.25">
      <c r="A170" s="167" t="s">
        <v>241</v>
      </c>
      <c r="B170" s="8" t="s">
        <v>74</v>
      </c>
      <c r="C170" s="10"/>
      <c r="D170" s="10"/>
      <c r="E170" s="17"/>
      <c r="F170" s="17"/>
      <c r="G170" s="17"/>
      <c r="H170" s="17"/>
      <c r="I170" s="17"/>
      <c r="J170" s="17"/>
      <c r="K170" s="17"/>
      <c r="L170" s="17"/>
      <c r="M170" s="2"/>
      <c r="N170" s="2"/>
      <c r="O170" s="2"/>
      <c r="P170" s="2"/>
      <c r="Q170" s="2"/>
      <c r="R170" s="2"/>
      <c r="S170" s="2"/>
      <c r="T170" s="2"/>
      <c r="U170" s="2"/>
      <c r="V170" s="2"/>
      <c r="W170" s="2"/>
      <c r="X170" s="2"/>
      <c r="Y170" s="2"/>
      <c r="Z170" s="2"/>
    </row>
    <row r="171" spans="1:26" ht="31.5" x14ac:dyDescent="0.25">
      <c r="A171" s="168" t="s">
        <v>341</v>
      </c>
      <c r="B171" s="66" t="s">
        <v>344</v>
      </c>
      <c r="C171" s="67" t="s">
        <v>19</v>
      </c>
      <c r="D171" s="68"/>
      <c r="E171" s="17">
        <f>LDKT!Y171</f>
        <v>62</v>
      </c>
      <c r="F171" s="17">
        <f>Dung_cu!I817</f>
        <v>0</v>
      </c>
      <c r="G171" s="17">
        <f>Vat_lieu!J457</f>
        <v>0</v>
      </c>
      <c r="H171" s="17">
        <f>Thiet_bi!J338</f>
        <v>0</v>
      </c>
      <c r="I171" s="17"/>
      <c r="J171" s="17">
        <f t="shared" ref="J171:J174" si="61">SUM(E171:I171)</f>
        <v>62</v>
      </c>
      <c r="K171" s="17">
        <f t="shared" ref="K171:K174" si="62">ROUND(J171*0.15,0)</f>
        <v>9</v>
      </c>
      <c r="L171" s="17">
        <f t="shared" ref="L171:L174" si="63">SUM(J171:K171)</f>
        <v>71</v>
      </c>
      <c r="M171" s="2"/>
      <c r="N171" s="2"/>
      <c r="O171" s="2"/>
      <c r="P171" s="2"/>
      <c r="Q171" s="2"/>
      <c r="R171" s="2"/>
      <c r="S171" s="2"/>
      <c r="T171" s="2"/>
      <c r="U171" s="2"/>
      <c r="V171" s="2"/>
      <c r="W171" s="2"/>
      <c r="X171" s="2"/>
      <c r="Y171" s="2"/>
      <c r="Z171" s="2"/>
    </row>
    <row r="172" spans="1:26" ht="15.75" x14ac:dyDescent="0.25">
      <c r="A172" s="190" t="s">
        <v>342</v>
      </c>
      <c r="B172" s="191" t="s">
        <v>343</v>
      </c>
      <c r="C172" s="187" t="s">
        <v>19</v>
      </c>
      <c r="D172" s="25" t="s">
        <v>20</v>
      </c>
      <c r="E172" s="17">
        <f>LDKT!Y172</f>
        <v>577</v>
      </c>
      <c r="F172" s="17">
        <f>Dung_cu!I824</f>
        <v>0</v>
      </c>
      <c r="G172" s="17">
        <f>Vat_lieu!J465</f>
        <v>0</v>
      </c>
      <c r="H172" s="17">
        <f>Thiet_bi!J339</f>
        <v>0</v>
      </c>
      <c r="I172" s="17"/>
      <c r="J172" s="17">
        <f t="shared" si="61"/>
        <v>577</v>
      </c>
      <c r="K172" s="17">
        <f t="shared" si="62"/>
        <v>87</v>
      </c>
      <c r="L172" s="17">
        <f t="shared" si="63"/>
        <v>664</v>
      </c>
      <c r="M172" s="2"/>
      <c r="N172" s="2"/>
      <c r="O172" s="2"/>
      <c r="P172" s="2"/>
      <c r="Q172" s="2"/>
      <c r="R172" s="2"/>
      <c r="S172" s="2"/>
      <c r="T172" s="2"/>
      <c r="U172" s="2"/>
      <c r="V172" s="2"/>
      <c r="W172" s="2"/>
      <c r="X172" s="2"/>
      <c r="Y172" s="2"/>
      <c r="Z172" s="2"/>
    </row>
    <row r="173" spans="1:26" ht="15.75" x14ac:dyDescent="0.25">
      <c r="A173" s="190"/>
      <c r="B173" s="192"/>
      <c r="C173" s="188"/>
      <c r="D173" s="25" t="s">
        <v>21</v>
      </c>
      <c r="E173" s="17">
        <f>LDKT!Y173</f>
        <v>720</v>
      </c>
      <c r="F173" s="17">
        <f>Dung_cu!I825</f>
        <v>0</v>
      </c>
      <c r="G173" s="17">
        <f>Vat_lieu!J466</f>
        <v>0</v>
      </c>
      <c r="H173" s="17">
        <f>Thiet_bi!J340</f>
        <v>0</v>
      </c>
      <c r="I173" s="17"/>
      <c r="J173" s="17">
        <f t="shared" si="61"/>
        <v>720</v>
      </c>
      <c r="K173" s="17">
        <f t="shared" si="62"/>
        <v>108</v>
      </c>
      <c r="L173" s="17">
        <f t="shared" si="63"/>
        <v>828</v>
      </c>
      <c r="M173" s="2"/>
      <c r="N173" s="2"/>
      <c r="O173" s="2"/>
      <c r="P173" s="2"/>
      <c r="Q173" s="2"/>
      <c r="R173" s="2"/>
      <c r="S173" s="2"/>
      <c r="T173" s="2"/>
      <c r="U173" s="2"/>
      <c r="V173" s="2"/>
      <c r="W173" s="2"/>
      <c r="X173" s="2"/>
      <c r="Y173" s="2"/>
      <c r="Z173" s="2"/>
    </row>
    <row r="174" spans="1:26" ht="15.75" x14ac:dyDescent="0.25">
      <c r="A174" s="190"/>
      <c r="B174" s="193"/>
      <c r="C174" s="189"/>
      <c r="D174" s="25" t="s">
        <v>22</v>
      </c>
      <c r="E174" s="17">
        <f>LDKT!Y174</f>
        <v>937</v>
      </c>
      <c r="F174" s="17">
        <f>Dung_cu!I826</f>
        <v>0</v>
      </c>
      <c r="G174" s="17">
        <f>Vat_lieu!J467</f>
        <v>0</v>
      </c>
      <c r="H174" s="17">
        <f>Thiet_bi!J341</f>
        <v>0</v>
      </c>
      <c r="I174" s="17"/>
      <c r="J174" s="17">
        <f t="shared" si="61"/>
        <v>937</v>
      </c>
      <c r="K174" s="17">
        <f t="shared" si="62"/>
        <v>141</v>
      </c>
      <c r="L174" s="17">
        <f t="shared" si="63"/>
        <v>1078</v>
      </c>
      <c r="M174" s="2"/>
      <c r="N174" s="2"/>
      <c r="O174" s="2"/>
      <c r="P174" s="2"/>
      <c r="Q174" s="2"/>
      <c r="R174" s="2"/>
      <c r="S174" s="2"/>
      <c r="T174" s="2"/>
      <c r="U174" s="2"/>
      <c r="V174" s="2"/>
      <c r="W174" s="2"/>
      <c r="X174" s="2"/>
      <c r="Y174" s="2"/>
      <c r="Z174" s="2"/>
    </row>
    <row r="175" spans="1:26" ht="31.5" x14ac:dyDescent="0.25">
      <c r="A175" s="204" t="s">
        <v>242</v>
      </c>
      <c r="B175" s="207" t="s">
        <v>75</v>
      </c>
      <c r="C175" s="68" t="s">
        <v>72</v>
      </c>
      <c r="D175" s="68" t="s">
        <v>357</v>
      </c>
      <c r="E175" s="17">
        <f>LDKT!Y175</f>
        <v>451</v>
      </c>
      <c r="F175" s="17">
        <f>Dung_cu!I827</f>
        <v>0</v>
      </c>
      <c r="G175" s="17">
        <f>Vat_lieu!J468</f>
        <v>0</v>
      </c>
      <c r="H175" s="17">
        <f>Thiet_bi!J342</f>
        <v>0</v>
      </c>
      <c r="I175" s="17"/>
      <c r="J175" s="17">
        <f t="shared" si="56"/>
        <v>451</v>
      </c>
      <c r="K175" s="17">
        <f t="shared" si="2"/>
        <v>68</v>
      </c>
      <c r="L175" s="17">
        <f t="shared" si="57"/>
        <v>519</v>
      </c>
      <c r="M175" s="2"/>
      <c r="N175" s="2"/>
      <c r="O175" s="2"/>
      <c r="P175" s="2"/>
      <c r="Q175" s="2"/>
      <c r="R175" s="2"/>
      <c r="S175" s="2"/>
      <c r="T175" s="2"/>
      <c r="U175" s="2"/>
      <c r="V175" s="2"/>
      <c r="W175" s="2"/>
      <c r="X175" s="2"/>
      <c r="Y175" s="2"/>
      <c r="Z175" s="2"/>
    </row>
    <row r="176" spans="1:26" ht="31.5" x14ac:dyDescent="0.25">
      <c r="A176" s="205"/>
      <c r="B176" s="208"/>
      <c r="C176" s="68" t="s">
        <v>353</v>
      </c>
      <c r="D176" s="68" t="s">
        <v>358</v>
      </c>
      <c r="E176" s="17">
        <f>LDKT!Y176</f>
        <v>901</v>
      </c>
      <c r="F176" s="17">
        <f>Dung_cu!I828</f>
        <v>0</v>
      </c>
      <c r="G176" s="17">
        <f>Vat_lieu!J469</f>
        <v>0</v>
      </c>
      <c r="H176" s="17">
        <f>Thiet_bi!J343</f>
        <v>0</v>
      </c>
      <c r="I176" s="17"/>
      <c r="J176" s="17">
        <f t="shared" ref="J176:J179" si="64">SUM(E176:I176)</f>
        <v>901</v>
      </c>
      <c r="K176" s="17">
        <f t="shared" ref="K176:K179" si="65">ROUND(J176*0.15,0)</f>
        <v>135</v>
      </c>
      <c r="L176" s="17">
        <f t="shared" ref="L176:L179" si="66">SUM(J176:K176)</f>
        <v>1036</v>
      </c>
      <c r="M176" s="2"/>
      <c r="N176" s="2"/>
      <c r="O176" s="2"/>
      <c r="P176" s="2"/>
      <c r="Q176" s="2"/>
      <c r="R176" s="2"/>
      <c r="S176" s="2"/>
      <c r="T176" s="2"/>
      <c r="U176" s="2"/>
      <c r="V176" s="2"/>
      <c r="W176" s="2"/>
      <c r="X176" s="2"/>
      <c r="Y176" s="2"/>
      <c r="Z176" s="2"/>
    </row>
    <row r="177" spans="1:26" ht="31.5" x14ac:dyDescent="0.25">
      <c r="A177" s="205"/>
      <c r="B177" s="208"/>
      <c r="C177" s="68" t="s">
        <v>354</v>
      </c>
      <c r="D177" s="68" t="s">
        <v>359</v>
      </c>
      <c r="E177" s="17">
        <f>LDKT!Y177</f>
        <v>1802</v>
      </c>
      <c r="F177" s="17">
        <f>Dung_cu!I829</f>
        <v>0</v>
      </c>
      <c r="G177" s="17">
        <f>Vat_lieu!J470</f>
        <v>0</v>
      </c>
      <c r="H177" s="17">
        <f>Thiet_bi!J344</f>
        <v>0</v>
      </c>
      <c r="I177" s="17"/>
      <c r="J177" s="17">
        <f t="shared" si="64"/>
        <v>1802</v>
      </c>
      <c r="K177" s="17">
        <f t="shared" si="65"/>
        <v>270</v>
      </c>
      <c r="L177" s="17">
        <f t="shared" si="66"/>
        <v>2072</v>
      </c>
      <c r="M177" s="2"/>
      <c r="N177" s="2"/>
      <c r="O177" s="2"/>
      <c r="P177" s="2"/>
      <c r="Q177" s="2"/>
      <c r="R177" s="2"/>
      <c r="S177" s="2"/>
      <c r="T177" s="2"/>
      <c r="U177" s="2"/>
      <c r="V177" s="2"/>
      <c r="W177" s="2"/>
      <c r="X177" s="2"/>
      <c r="Y177" s="2"/>
      <c r="Z177" s="2"/>
    </row>
    <row r="178" spans="1:26" ht="31.5" x14ac:dyDescent="0.25">
      <c r="A178" s="205"/>
      <c r="B178" s="208"/>
      <c r="C178" s="68" t="s">
        <v>355</v>
      </c>
      <c r="D178" s="68" t="s">
        <v>360</v>
      </c>
      <c r="E178" s="17">
        <f>LDKT!Y178</f>
        <v>3604</v>
      </c>
      <c r="F178" s="17">
        <f>Dung_cu!I830</f>
        <v>0</v>
      </c>
      <c r="G178" s="17">
        <f>Vat_lieu!J471</f>
        <v>0</v>
      </c>
      <c r="H178" s="17">
        <f>Thiet_bi!J345</f>
        <v>0</v>
      </c>
      <c r="I178" s="17"/>
      <c r="J178" s="17">
        <f t="shared" si="64"/>
        <v>3604</v>
      </c>
      <c r="K178" s="17">
        <f t="shared" si="65"/>
        <v>541</v>
      </c>
      <c r="L178" s="17">
        <f t="shared" si="66"/>
        <v>4145</v>
      </c>
      <c r="M178" s="2"/>
      <c r="N178" s="2"/>
      <c r="O178" s="2"/>
      <c r="P178" s="2"/>
      <c r="Q178" s="2"/>
      <c r="R178" s="2"/>
      <c r="S178" s="2"/>
      <c r="T178" s="2"/>
      <c r="U178" s="2"/>
      <c r="V178" s="2"/>
      <c r="W178" s="2"/>
      <c r="X178" s="2"/>
      <c r="Y178" s="2"/>
      <c r="Z178" s="2"/>
    </row>
    <row r="179" spans="1:26" ht="31.5" x14ac:dyDescent="0.25">
      <c r="A179" s="206"/>
      <c r="B179" s="209"/>
      <c r="C179" s="68" t="s">
        <v>356</v>
      </c>
      <c r="D179" s="68" t="s">
        <v>361</v>
      </c>
      <c r="E179" s="17">
        <f>LDKT!Y179</f>
        <v>7210</v>
      </c>
      <c r="F179" s="17">
        <f>Dung_cu!I831</f>
        <v>0</v>
      </c>
      <c r="G179" s="17">
        <f>Vat_lieu!J472</f>
        <v>0</v>
      </c>
      <c r="H179" s="17">
        <f>Thiet_bi!J346</f>
        <v>0</v>
      </c>
      <c r="I179" s="17"/>
      <c r="J179" s="17">
        <f t="shared" si="64"/>
        <v>7210</v>
      </c>
      <c r="K179" s="17">
        <f t="shared" si="65"/>
        <v>1082</v>
      </c>
      <c r="L179" s="17">
        <f t="shared" si="66"/>
        <v>8292</v>
      </c>
      <c r="M179" s="2"/>
      <c r="N179" s="2"/>
      <c r="O179" s="2"/>
      <c r="P179" s="2"/>
      <c r="Q179" s="2"/>
      <c r="R179" s="2"/>
      <c r="S179" s="2"/>
      <c r="T179" s="2"/>
      <c r="U179" s="2"/>
      <c r="V179" s="2"/>
      <c r="W179" s="2"/>
      <c r="X179" s="2"/>
      <c r="Y179" s="2"/>
      <c r="Z179" s="2"/>
    </row>
    <row r="180" spans="1:26" ht="47.25" x14ac:dyDescent="0.25">
      <c r="A180" s="167" t="s">
        <v>243</v>
      </c>
      <c r="B180" s="8" t="s">
        <v>76</v>
      </c>
      <c r="C180" s="10" t="s">
        <v>27</v>
      </c>
      <c r="D180" s="10"/>
      <c r="E180" s="17">
        <f>LDKT!Y180</f>
        <v>103145</v>
      </c>
      <c r="F180" s="17">
        <f>Dung_cu!I832</f>
        <v>3038</v>
      </c>
      <c r="G180" s="17">
        <f>Vat_lieu!J473</f>
        <v>271604</v>
      </c>
      <c r="H180" s="17">
        <f>Thiet_bi!J347</f>
        <v>741</v>
      </c>
      <c r="I180" s="17">
        <f>Nang_luong!J279</f>
        <v>9647</v>
      </c>
      <c r="J180" s="17">
        <f t="shared" si="56"/>
        <v>388175</v>
      </c>
      <c r="K180" s="17">
        <f t="shared" si="2"/>
        <v>58226</v>
      </c>
      <c r="L180" s="17">
        <f t="shared" si="57"/>
        <v>446401</v>
      </c>
      <c r="M180" s="2"/>
      <c r="N180" s="2"/>
      <c r="O180" s="2"/>
      <c r="P180" s="2"/>
      <c r="Q180" s="2"/>
      <c r="R180" s="2"/>
      <c r="S180" s="2"/>
      <c r="T180" s="2"/>
      <c r="U180" s="2"/>
      <c r="V180" s="2"/>
      <c r="W180" s="2"/>
      <c r="X180" s="2"/>
      <c r="Y180" s="2"/>
      <c r="Z180" s="2"/>
    </row>
    <row r="181" spans="1:26" ht="15.75" x14ac:dyDescent="0.25">
      <c r="A181" s="166" t="s">
        <v>244</v>
      </c>
      <c r="B181" s="6" t="s">
        <v>77</v>
      </c>
      <c r="C181" s="7"/>
      <c r="D181" s="7"/>
      <c r="E181" s="55"/>
      <c r="F181" s="120"/>
      <c r="G181" s="120"/>
      <c r="H181" s="120"/>
      <c r="I181" s="120"/>
      <c r="J181" s="12"/>
      <c r="K181" s="12"/>
      <c r="L181" s="12"/>
      <c r="M181" s="2"/>
      <c r="N181" s="2"/>
      <c r="O181" s="2"/>
      <c r="P181" s="2"/>
      <c r="Q181" s="2"/>
      <c r="R181" s="2"/>
      <c r="S181" s="2"/>
      <c r="T181" s="2"/>
      <c r="U181" s="2"/>
      <c r="V181" s="2"/>
      <c r="W181" s="2"/>
      <c r="X181" s="2"/>
      <c r="Y181" s="2"/>
      <c r="Z181" s="2"/>
    </row>
    <row r="182" spans="1:26" ht="31.5" x14ac:dyDescent="0.25">
      <c r="A182" s="167" t="s">
        <v>245</v>
      </c>
      <c r="B182" s="8" t="s">
        <v>78</v>
      </c>
      <c r="C182" s="10"/>
      <c r="D182" s="10"/>
      <c r="E182" s="17"/>
      <c r="F182" s="17"/>
      <c r="G182" s="17"/>
      <c r="H182" s="17"/>
      <c r="I182" s="17"/>
      <c r="J182" s="17"/>
      <c r="K182" s="17"/>
      <c r="L182" s="17"/>
      <c r="M182" s="2"/>
      <c r="N182" s="2"/>
      <c r="O182" s="2"/>
      <c r="P182" s="2"/>
      <c r="Q182" s="2"/>
      <c r="R182" s="2"/>
      <c r="S182" s="2"/>
      <c r="T182" s="2"/>
      <c r="U182" s="2"/>
      <c r="V182" s="2"/>
      <c r="W182" s="2"/>
      <c r="X182" s="2"/>
      <c r="Y182" s="2"/>
      <c r="Z182" s="2"/>
    </row>
    <row r="183" spans="1:26" ht="31.5" x14ac:dyDescent="0.25">
      <c r="A183" s="167"/>
      <c r="B183" s="8" t="s">
        <v>345</v>
      </c>
      <c r="C183" s="10" t="s">
        <v>27</v>
      </c>
      <c r="D183" s="10"/>
      <c r="E183" s="17">
        <f>LDKT!Y183</f>
        <v>129394</v>
      </c>
      <c r="F183" s="17">
        <f>Dung_cu!I844</f>
        <v>0</v>
      </c>
      <c r="G183" s="17">
        <f>Vat_lieu!J480</f>
        <v>0</v>
      </c>
      <c r="H183" s="17">
        <f>Thiet_bi!J351</f>
        <v>0</v>
      </c>
      <c r="I183" s="17"/>
      <c r="J183" s="17">
        <f t="shared" ref="J183:J185" si="67">SUM(E183:I183)</f>
        <v>129394</v>
      </c>
      <c r="K183" s="17">
        <f t="shared" ref="K183:K185" si="68">ROUND(J183*0.15,0)</f>
        <v>19409</v>
      </c>
      <c r="L183" s="17">
        <f t="shared" ref="L183:L185" si="69">SUM(J183:K183)</f>
        <v>148803</v>
      </c>
      <c r="M183" s="2"/>
      <c r="N183" s="2"/>
      <c r="O183" s="2"/>
      <c r="P183" s="2"/>
      <c r="Q183" s="2"/>
      <c r="R183" s="2"/>
      <c r="S183" s="2"/>
      <c r="T183" s="2"/>
      <c r="U183" s="2"/>
      <c r="V183" s="2"/>
      <c r="W183" s="2"/>
      <c r="X183" s="2"/>
      <c r="Y183" s="2"/>
      <c r="Z183" s="2"/>
    </row>
    <row r="184" spans="1:26" ht="31.5" x14ac:dyDescent="0.25">
      <c r="A184" s="167"/>
      <c r="B184" s="8" t="s">
        <v>346</v>
      </c>
      <c r="C184" s="10" t="s">
        <v>27</v>
      </c>
      <c r="D184" s="10"/>
      <c r="E184" s="17">
        <f>LDKT!Y184</f>
        <v>109985</v>
      </c>
      <c r="F184" s="17">
        <f>Dung_cu!I845</f>
        <v>0</v>
      </c>
      <c r="G184" s="17">
        <f>Vat_lieu!J481</f>
        <v>0</v>
      </c>
      <c r="H184" s="17">
        <f>Thiet_bi!J352</f>
        <v>0</v>
      </c>
      <c r="I184" s="17"/>
      <c r="J184" s="17">
        <f t="shared" si="67"/>
        <v>109985</v>
      </c>
      <c r="K184" s="17">
        <f t="shared" si="68"/>
        <v>16498</v>
      </c>
      <c r="L184" s="17">
        <f t="shared" si="69"/>
        <v>126483</v>
      </c>
      <c r="M184" s="2"/>
      <c r="N184" s="2"/>
      <c r="O184" s="2"/>
      <c r="P184" s="2"/>
      <c r="Q184" s="2"/>
      <c r="R184" s="2"/>
      <c r="S184" s="2"/>
      <c r="T184" s="2"/>
      <c r="U184" s="2"/>
      <c r="V184" s="2"/>
      <c r="W184" s="2"/>
      <c r="X184" s="2"/>
      <c r="Y184" s="2"/>
      <c r="Z184" s="2"/>
    </row>
    <row r="185" spans="1:26" ht="63" x14ac:dyDescent="0.25">
      <c r="A185" s="167" t="s">
        <v>246</v>
      </c>
      <c r="B185" s="8" t="s">
        <v>79</v>
      </c>
      <c r="C185" s="10" t="s">
        <v>27</v>
      </c>
      <c r="D185" s="10"/>
      <c r="E185" s="17">
        <f>LDKT!Y185</f>
        <v>0</v>
      </c>
      <c r="F185" s="17">
        <f>Dung_cu!I846</f>
        <v>0</v>
      </c>
      <c r="G185" s="17">
        <f>Vat_lieu!J482</f>
        <v>0</v>
      </c>
      <c r="H185" s="17">
        <f>Thiet_bi!J353</f>
        <v>0</v>
      </c>
      <c r="I185" s="17"/>
      <c r="J185" s="17">
        <f t="shared" si="67"/>
        <v>0</v>
      </c>
      <c r="K185" s="17">
        <f t="shared" si="68"/>
        <v>0</v>
      </c>
      <c r="L185" s="17">
        <f t="shared" si="69"/>
        <v>0</v>
      </c>
      <c r="M185" s="2"/>
      <c r="N185" s="2"/>
      <c r="O185" s="2"/>
      <c r="P185" s="2"/>
      <c r="Q185" s="2"/>
      <c r="R185" s="2"/>
      <c r="S185" s="2"/>
      <c r="T185" s="2"/>
      <c r="U185" s="2"/>
      <c r="V185" s="2"/>
      <c r="W185" s="2"/>
      <c r="X185" s="2"/>
      <c r="Y185" s="2"/>
      <c r="Z185" s="2"/>
    </row>
    <row r="186" spans="1:26" ht="31.5" x14ac:dyDescent="0.25">
      <c r="A186" s="167" t="s">
        <v>247</v>
      </c>
      <c r="B186" s="8" t="s">
        <v>80</v>
      </c>
      <c r="C186" s="10"/>
      <c r="D186" s="10"/>
      <c r="E186" s="17"/>
      <c r="F186" s="17"/>
      <c r="G186" s="17"/>
      <c r="H186" s="17"/>
      <c r="I186" s="17"/>
      <c r="J186" s="17"/>
      <c r="K186" s="17"/>
      <c r="L186" s="17"/>
      <c r="M186" s="2"/>
      <c r="N186" s="2"/>
      <c r="O186" s="2"/>
      <c r="P186" s="2"/>
      <c r="Q186" s="2"/>
      <c r="R186" s="2"/>
      <c r="S186" s="2"/>
      <c r="T186" s="2"/>
      <c r="U186" s="2"/>
      <c r="V186" s="2"/>
      <c r="W186" s="2"/>
      <c r="X186" s="2"/>
      <c r="Y186" s="2"/>
      <c r="Z186" s="2"/>
    </row>
    <row r="187" spans="1:26" ht="31.5" x14ac:dyDescent="0.25">
      <c r="A187" s="167"/>
      <c r="B187" s="8" t="s">
        <v>345</v>
      </c>
      <c r="C187" s="10" t="s">
        <v>27</v>
      </c>
      <c r="D187" s="68" t="s">
        <v>309</v>
      </c>
      <c r="E187" s="17">
        <f>LDKT!Y187</f>
        <v>16174</v>
      </c>
      <c r="F187" s="17">
        <f>Dung_cu!I848</f>
        <v>3591</v>
      </c>
      <c r="G187" s="17">
        <f>Vat_lieu!J484</f>
        <v>0</v>
      </c>
      <c r="H187" s="17">
        <f>Thiet_bi!J355</f>
        <v>1438</v>
      </c>
      <c r="I187" s="17">
        <f>Nang_luong!$J$287</f>
        <v>9245</v>
      </c>
      <c r="J187" s="17">
        <f t="shared" ref="J187:J188" si="70">SUM(E187:I187)</f>
        <v>30448</v>
      </c>
      <c r="K187" s="17">
        <f t="shared" ref="K187:K188" si="71">ROUND(J187*0.15,0)</f>
        <v>4567</v>
      </c>
      <c r="L187" s="17">
        <f t="shared" ref="L187:L188" si="72">SUM(J187:K187)</f>
        <v>35015</v>
      </c>
      <c r="M187" s="2"/>
      <c r="N187" s="2"/>
      <c r="O187" s="2"/>
      <c r="P187" s="2"/>
      <c r="Q187" s="2"/>
      <c r="R187" s="2"/>
      <c r="S187" s="2"/>
      <c r="T187" s="2"/>
      <c r="U187" s="2"/>
      <c r="V187" s="2"/>
      <c r="W187" s="2"/>
      <c r="X187" s="2"/>
      <c r="Y187" s="2"/>
      <c r="Z187" s="2"/>
    </row>
    <row r="188" spans="1:26" ht="31.5" x14ac:dyDescent="0.25">
      <c r="A188" s="167"/>
      <c r="B188" s="8" t="s">
        <v>346</v>
      </c>
      <c r="C188" s="10" t="s">
        <v>27</v>
      </c>
      <c r="D188" s="68" t="s">
        <v>347</v>
      </c>
      <c r="E188" s="17">
        <f>LDKT!Y188</f>
        <v>12939</v>
      </c>
      <c r="F188" s="17">
        <f>Dung_cu!I856</f>
        <v>3090</v>
      </c>
      <c r="G188" s="17">
        <f>Vat_lieu!J485</f>
        <v>0</v>
      </c>
      <c r="H188" s="17">
        <f>Thiet_bi!J359</f>
        <v>1240</v>
      </c>
      <c r="I188" s="17">
        <f>Nang_luong!$J$287</f>
        <v>9245</v>
      </c>
      <c r="J188" s="17">
        <f t="shared" si="70"/>
        <v>26514</v>
      </c>
      <c r="K188" s="17">
        <f t="shared" si="71"/>
        <v>3977</v>
      </c>
      <c r="L188" s="17">
        <f t="shared" si="72"/>
        <v>30491</v>
      </c>
      <c r="M188" s="2"/>
      <c r="N188" s="2"/>
      <c r="O188" s="2"/>
      <c r="P188" s="2"/>
      <c r="Q188" s="2"/>
      <c r="R188" s="2"/>
      <c r="S188" s="2"/>
      <c r="T188" s="2"/>
      <c r="U188" s="2"/>
      <c r="V188" s="2"/>
      <c r="W188" s="2"/>
      <c r="X188" s="2"/>
      <c r="Y188" s="2"/>
      <c r="Z188" s="2"/>
    </row>
    <row r="189" spans="1:26" ht="47.25" x14ac:dyDescent="0.25">
      <c r="A189" s="167" t="s">
        <v>248</v>
      </c>
      <c r="B189" s="8" t="s">
        <v>81</v>
      </c>
      <c r="C189" s="10"/>
      <c r="D189" s="10"/>
      <c r="E189" s="17"/>
      <c r="F189" s="17"/>
      <c r="G189" s="17"/>
      <c r="H189" s="17"/>
      <c r="I189" s="17"/>
      <c r="J189" s="17"/>
      <c r="K189" s="17"/>
      <c r="L189" s="17"/>
      <c r="M189" s="2"/>
      <c r="N189" s="2"/>
      <c r="O189" s="2"/>
      <c r="P189" s="2"/>
      <c r="Q189" s="2"/>
      <c r="R189" s="2"/>
      <c r="S189" s="2"/>
      <c r="T189" s="2"/>
      <c r="U189" s="2"/>
      <c r="V189" s="2"/>
      <c r="W189" s="2"/>
      <c r="X189" s="2"/>
      <c r="Y189" s="2"/>
      <c r="Z189" s="2"/>
    </row>
    <row r="190" spans="1:26" ht="31.5" x14ac:dyDescent="0.25">
      <c r="A190" s="167"/>
      <c r="B190" s="8" t="s">
        <v>306</v>
      </c>
      <c r="C190" s="10" t="s">
        <v>29</v>
      </c>
      <c r="D190" s="68" t="s">
        <v>309</v>
      </c>
      <c r="E190" s="17">
        <f>LDKT!Y190</f>
        <v>34890</v>
      </c>
      <c r="F190" s="17">
        <f>Dung_cu!I865</f>
        <v>272</v>
      </c>
      <c r="G190" s="17">
        <f>Vat_lieu!J487</f>
        <v>0</v>
      </c>
      <c r="H190" s="17">
        <f>Thiet_bi!J364</f>
        <v>0</v>
      </c>
      <c r="I190" s="17"/>
      <c r="J190" s="17">
        <f t="shared" ref="J190:J192" si="73">SUM(E190:I190)</f>
        <v>35162</v>
      </c>
      <c r="K190" s="17">
        <f t="shared" ref="K190:K192" si="74">ROUND(J190*0.15,0)</f>
        <v>5274</v>
      </c>
      <c r="L190" s="17">
        <f t="shared" ref="L190:L192" si="75">SUM(J190:K190)</f>
        <v>40436</v>
      </c>
      <c r="M190" s="2"/>
      <c r="N190" s="2"/>
      <c r="O190" s="2"/>
      <c r="P190" s="2"/>
      <c r="Q190" s="2"/>
      <c r="R190" s="2"/>
      <c r="S190" s="2"/>
      <c r="T190" s="2"/>
      <c r="U190" s="2"/>
      <c r="V190" s="2"/>
      <c r="W190" s="2"/>
      <c r="X190" s="2"/>
      <c r="Y190" s="2"/>
      <c r="Z190" s="2"/>
    </row>
    <row r="191" spans="1:26" ht="31.5" x14ac:dyDescent="0.25">
      <c r="A191" s="167"/>
      <c r="B191" s="8" t="s">
        <v>307</v>
      </c>
      <c r="C191" s="10" t="s">
        <v>29</v>
      </c>
      <c r="D191" s="68" t="s">
        <v>310</v>
      </c>
      <c r="E191" s="17">
        <f>LDKT!Y191</f>
        <v>41868</v>
      </c>
      <c r="F191" s="17">
        <f>Dung_cu!I871</f>
        <v>325</v>
      </c>
      <c r="G191" s="17">
        <f>Vat_lieu!J488</f>
        <v>0</v>
      </c>
      <c r="H191" s="17">
        <f>Thiet_bi!J365</f>
        <v>0</v>
      </c>
      <c r="I191" s="17"/>
      <c r="J191" s="17">
        <f t="shared" si="73"/>
        <v>42193</v>
      </c>
      <c r="K191" s="17">
        <f t="shared" si="74"/>
        <v>6329</v>
      </c>
      <c r="L191" s="17">
        <f t="shared" si="75"/>
        <v>48522</v>
      </c>
      <c r="M191" s="2"/>
      <c r="N191" s="2"/>
      <c r="O191" s="2"/>
      <c r="P191" s="2"/>
      <c r="Q191" s="2"/>
      <c r="R191" s="2"/>
      <c r="S191" s="2"/>
      <c r="T191" s="2"/>
      <c r="U191" s="2"/>
      <c r="V191" s="2"/>
      <c r="W191" s="2"/>
      <c r="X191" s="2"/>
      <c r="Y191" s="2"/>
      <c r="Z191" s="2"/>
    </row>
    <row r="192" spans="1:26" ht="31.5" x14ac:dyDescent="0.25">
      <c r="A192" s="167"/>
      <c r="B192" s="8" t="s">
        <v>308</v>
      </c>
      <c r="C192" s="10" t="s">
        <v>29</v>
      </c>
      <c r="D192" s="68" t="s">
        <v>311</v>
      </c>
      <c r="E192" s="17">
        <f>LDKT!Y192</f>
        <v>52336</v>
      </c>
      <c r="F192" s="17">
        <f>Dung_cu!I877</f>
        <v>407</v>
      </c>
      <c r="G192" s="17">
        <f>Vat_lieu!J489</f>
        <v>0</v>
      </c>
      <c r="H192" s="17">
        <f>Thiet_bi!J366</f>
        <v>0</v>
      </c>
      <c r="I192" s="17"/>
      <c r="J192" s="17">
        <f t="shared" si="73"/>
        <v>52743</v>
      </c>
      <c r="K192" s="17">
        <f t="shared" si="74"/>
        <v>7911</v>
      </c>
      <c r="L192" s="17">
        <f t="shared" si="75"/>
        <v>60654</v>
      </c>
      <c r="M192" s="2"/>
      <c r="N192" s="2"/>
      <c r="O192" s="2"/>
      <c r="P192" s="2"/>
      <c r="Q192" s="2"/>
      <c r="R192" s="2"/>
      <c r="S192" s="2"/>
      <c r="T192" s="2"/>
      <c r="U192" s="2"/>
      <c r="V192" s="2"/>
      <c r="W192" s="2"/>
      <c r="X192" s="2"/>
      <c r="Y192" s="2"/>
      <c r="Z192" s="2"/>
    </row>
    <row r="193" spans="1:26" ht="15.75" x14ac:dyDescent="0.25">
      <c r="A193" s="166" t="s">
        <v>249</v>
      </c>
      <c r="B193" s="6" t="s">
        <v>82</v>
      </c>
      <c r="C193" s="7"/>
      <c r="D193" s="7"/>
      <c r="E193" s="55"/>
      <c r="F193" s="120"/>
      <c r="G193" s="120"/>
      <c r="H193" s="120"/>
      <c r="I193" s="120"/>
      <c r="J193" s="12"/>
      <c r="K193" s="12"/>
      <c r="L193" s="12"/>
      <c r="M193" s="2"/>
      <c r="N193" s="2"/>
      <c r="O193" s="2"/>
      <c r="P193" s="2"/>
      <c r="Q193" s="2"/>
      <c r="R193" s="2"/>
      <c r="S193" s="2"/>
      <c r="T193" s="2"/>
      <c r="U193" s="2"/>
      <c r="V193" s="2"/>
      <c r="W193" s="2"/>
      <c r="X193" s="2"/>
      <c r="Y193" s="2"/>
      <c r="Z193" s="2"/>
    </row>
    <row r="194" spans="1:26" ht="63" x14ac:dyDescent="0.25">
      <c r="A194" s="164" t="s">
        <v>250</v>
      </c>
      <c r="B194" s="93" t="s">
        <v>456</v>
      </c>
      <c r="C194" s="94"/>
      <c r="D194" s="94"/>
      <c r="E194" s="95"/>
      <c r="F194" s="95"/>
      <c r="G194" s="95"/>
      <c r="H194" s="95"/>
      <c r="I194" s="95"/>
      <c r="J194" s="96"/>
      <c r="K194" s="96"/>
      <c r="L194" s="96"/>
      <c r="M194" s="2"/>
      <c r="N194" s="2"/>
      <c r="O194" s="2"/>
      <c r="P194" s="2"/>
      <c r="Q194" s="2"/>
      <c r="R194" s="2"/>
      <c r="S194" s="2"/>
      <c r="T194" s="2"/>
      <c r="U194" s="2"/>
      <c r="V194" s="2"/>
      <c r="W194" s="2"/>
      <c r="X194" s="2"/>
      <c r="Y194" s="2"/>
      <c r="Z194" s="2"/>
    </row>
    <row r="195" spans="1:26" ht="31.5" x14ac:dyDescent="0.25">
      <c r="A195" s="163" t="s">
        <v>349</v>
      </c>
      <c r="B195" s="72" t="s">
        <v>350</v>
      </c>
      <c r="C195" s="68"/>
      <c r="D195" s="68"/>
      <c r="E195" s="64"/>
      <c r="F195" s="64"/>
      <c r="G195" s="64"/>
      <c r="H195" s="64"/>
      <c r="I195" s="64"/>
      <c r="J195" s="89"/>
      <c r="K195" s="89"/>
      <c r="L195" s="89"/>
      <c r="M195" s="2"/>
      <c r="N195" s="2"/>
      <c r="O195" s="2"/>
      <c r="P195" s="2"/>
      <c r="Q195" s="2"/>
      <c r="R195" s="2"/>
      <c r="S195" s="2"/>
      <c r="T195" s="2"/>
      <c r="U195" s="2"/>
      <c r="V195" s="2"/>
      <c r="W195" s="2"/>
      <c r="X195" s="2"/>
      <c r="Y195" s="2"/>
      <c r="Z195" s="2"/>
    </row>
    <row r="196" spans="1:26" ht="31.5" x14ac:dyDescent="0.25">
      <c r="A196" s="163" t="s">
        <v>368</v>
      </c>
      <c r="B196" s="8" t="s">
        <v>83</v>
      </c>
      <c r="C196" s="10" t="s">
        <v>84</v>
      </c>
      <c r="D196" s="10"/>
      <c r="E196" s="17">
        <f>LDKT!Y196</f>
        <v>1762</v>
      </c>
      <c r="F196" s="17">
        <f>Dung_cu!I886</f>
        <v>0</v>
      </c>
      <c r="G196" s="17">
        <f>Vat_lieu!J493</f>
        <v>0</v>
      </c>
      <c r="H196" s="17">
        <f>Thiet_bi!J370</f>
        <v>0</v>
      </c>
      <c r="I196" s="17"/>
      <c r="J196" s="17">
        <f t="shared" ref="J196:J251" si="76">SUM(E196:I196)</f>
        <v>1762</v>
      </c>
      <c r="K196" s="17">
        <f t="shared" ref="K196:K251" si="77">ROUND(J196*0.15,0)</f>
        <v>264</v>
      </c>
      <c r="L196" s="17">
        <f t="shared" ref="L196:L251" si="78">SUM(J196:K196)</f>
        <v>2026</v>
      </c>
      <c r="M196" s="2"/>
      <c r="N196" s="2"/>
      <c r="O196" s="2"/>
      <c r="P196" s="2"/>
      <c r="Q196" s="2"/>
      <c r="R196" s="2"/>
      <c r="S196" s="2"/>
      <c r="T196" s="2"/>
      <c r="U196" s="2"/>
      <c r="V196" s="2"/>
      <c r="W196" s="2"/>
      <c r="X196" s="2"/>
      <c r="Y196" s="2"/>
      <c r="Z196" s="2"/>
    </row>
    <row r="197" spans="1:26" ht="31.5" x14ac:dyDescent="0.25">
      <c r="A197" s="163" t="s">
        <v>369</v>
      </c>
      <c r="B197" s="8" t="s">
        <v>85</v>
      </c>
      <c r="C197" s="10"/>
      <c r="D197" s="10"/>
      <c r="E197" s="17"/>
      <c r="F197" s="17"/>
      <c r="G197" s="17"/>
      <c r="H197" s="17"/>
      <c r="I197" s="17"/>
      <c r="J197" s="17"/>
      <c r="K197" s="17"/>
      <c r="L197" s="17"/>
      <c r="M197" s="2"/>
      <c r="N197" s="2"/>
      <c r="O197" s="2"/>
      <c r="P197" s="2"/>
      <c r="Q197" s="2"/>
      <c r="R197" s="2"/>
      <c r="S197" s="2"/>
      <c r="T197" s="2"/>
      <c r="U197" s="2"/>
      <c r="V197" s="2"/>
      <c r="W197" s="2"/>
      <c r="X197" s="2"/>
      <c r="Y197" s="2"/>
      <c r="Z197" s="2"/>
    </row>
    <row r="198" spans="1:26" ht="47.25" x14ac:dyDescent="0.25">
      <c r="A198" s="169"/>
      <c r="B198" s="13" t="s">
        <v>450</v>
      </c>
      <c r="C198" s="14" t="s">
        <v>87</v>
      </c>
      <c r="D198" s="14"/>
      <c r="E198" s="91">
        <f>LDKT!Y198</f>
        <v>10133</v>
      </c>
      <c r="F198" s="91">
        <f>Dung_cu!I888</f>
        <v>172</v>
      </c>
      <c r="G198" s="91">
        <f>Vat_lieu!J494</f>
        <v>0</v>
      </c>
      <c r="H198" s="91">
        <f>Thiet_bi!$J$372</f>
        <v>61</v>
      </c>
      <c r="I198" s="91">
        <f>Nang_luong!$J$294</f>
        <v>499</v>
      </c>
      <c r="J198" s="91">
        <f t="shared" si="76"/>
        <v>10865</v>
      </c>
      <c r="K198" s="91">
        <f t="shared" si="77"/>
        <v>1630</v>
      </c>
      <c r="L198" s="91">
        <f t="shared" si="78"/>
        <v>12495</v>
      </c>
      <c r="M198" s="2"/>
      <c r="N198" s="2"/>
      <c r="O198" s="2"/>
      <c r="P198" s="2"/>
      <c r="Q198" s="2"/>
      <c r="R198" s="2"/>
      <c r="S198" s="2"/>
      <c r="T198" s="2"/>
      <c r="U198" s="2"/>
      <c r="V198" s="2"/>
      <c r="W198" s="2"/>
      <c r="X198" s="2"/>
      <c r="Y198" s="2"/>
      <c r="Z198" s="2"/>
    </row>
    <row r="199" spans="1:26" ht="63" x14ac:dyDescent="0.25">
      <c r="A199" s="169"/>
      <c r="B199" s="13" t="s">
        <v>453</v>
      </c>
      <c r="C199" s="14" t="s">
        <v>87</v>
      </c>
      <c r="D199" s="14"/>
      <c r="E199" s="91">
        <f>LDKT!Y199</f>
        <v>1101</v>
      </c>
      <c r="F199" s="91">
        <f>Dung_cu!I895</f>
        <v>19</v>
      </c>
      <c r="G199" s="91">
        <f>Vat_lieu!J494</f>
        <v>0</v>
      </c>
      <c r="H199" s="91">
        <f>Thiet_bi!$J$372</f>
        <v>61</v>
      </c>
      <c r="I199" s="91">
        <f>Nang_luong!$J$294</f>
        <v>499</v>
      </c>
      <c r="J199" s="91">
        <f t="shared" ref="J199:J201" si="79">SUM(E199:I199)</f>
        <v>1680</v>
      </c>
      <c r="K199" s="91">
        <f t="shared" ref="K199:K201" si="80">ROUND(J199*0.15,0)</f>
        <v>252</v>
      </c>
      <c r="L199" s="91">
        <f t="shared" ref="L199:L201" si="81">SUM(J199:K199)</f>
        <v>1932</v>
      </c>
      <c r="M199" s="2"/>
      <c r="N199" s="2"/>
      <c r="O199" s="2"/>
      <c r="P199" s="2"/>
      <c r="Q199" s="2"/>
      <c r="R199" s="2"/>
      <c r="S199" s="2"/>
      <c r="T199" s="2"/>
      <c r="U199" s="2"/>
      <c r="V199" s="2"/>
      <c r="W199" s="2"/>
      <c r="X199" s="2"/>
      <c r="Y199" s="2"/>
      <c r="Z199" s="2"/>
    </row>
    <row r="200" spans="1:26" ht="31.5" x14ac:dyDescent="0.25">
      <c r="A200" s="169"/>
      <c r="B200" s="13" t="s">
        <v>451</v>
      </c>
      <c r="C200" s="14" t="s">
        <v>72</v>
      </c>
      <c r="D200" s="14"/>
      <c r="E200" s="91">
        <f>LDKT!Y200</f>
        <v>3921</v>
      </c>
      <c r="F200" s="91">
        <f>Dung_cu!I902</f>
        <v>156</v>
      </c>
      <c r="G200" s="91">
        <f>Vat_lieu!J494</f>
        <v>0</v>
      </c>
      <c r="H200" s="91">
        <f>Thiet_bi!$J$375</f>
        <v>57</v>
      </c>
      <c r="I200" s="91">
        <f>Nang_luong!$J$302</f>
        <v>456</v>
      </c>
      <c r="J200" s="91">
        <f t="shared" si="79"/>
        <v>4590</v>
      </c>
      <c r="K200" s="91">
        <f t="shared" si="80"/>
        <v>689</v>
      </c>
      <c r="L200" s="91">
        <f t="shared" si="81"/>
        <v>5279</v>
      </c>
      <c r="M200" s="2"/>
      <c r="N200" s="2"/>
      <c r="O200" s="2"/>
      <c r="P200" s="2"/>
      <c r="Q200" s="2"/>
      <c r="R200" s="2"/>
      <c r="S200" s="2"/>
      <c r="T200" s="2"/>
      <c r="U200" s="2"/>
      <c r="V200" s="2"/>
      <c r="W200" s="2"/>
      <c r="X200" s="2"/>
      <c r="Y200" s="2"/>
      <c r="Z200" s="2"/>
    </row>
    <row r="201" spans="1:26" ht="47.25" x14ac:dyDescent="0.25">
      <c r="A201" s="169"/>
      <c r="B201" s="13" t="s">
        <v>452</v>
      </c>
      <c r="C201" s="14" t="s">
        <v>72</v>
      </c>
      <c r="D201" s="14"/>
      <c r="E201" s="91">
        <f>LDKT!Y201</f>
        <v>441</v>
      </c>
      <c r="F201" s="91">
        <f>Dung_cu!I909</f>
        <v>17</v>
      </c>
      <c r="G201" s="91">
        <f>Vat_lieu!J494</f>
        <v>0</v>
      </c>
      <c r="H201" s="91">
        <f>Thiet_bi!$J$375</f>
        <v>57</v>
      </c>
      <c r="I201" s="91">
        <f>Nang_luong!$J$302</f>
        <v>456</v>
      </c>
      <c r="J201" s="91">
        <f t="shared" si="79"/>
        <v>971</v>
      </c>
      <c r="K201" s="91">
        <f t="shared" si="80"/>
        <v>146</v>
      </c>
      <c r="L201" s="91">
        <f t="shared" si="81"/>
        <v>1117</v>
      </c>
      <c r="M201" s="2"/>
      <c r="N201" s="2"/>
      <c r="O201" s="2"/>
      <c r="P201" s="2"/>
      <c r="Q201" s="2"/>
      <c r="R201" s="2"/>
      <c r="S201" s="2"/>
      <c r="T201" s="2"/>
      <c r="U201" s="2"/>
      <c r="V201" s="2"/>
      <c r="W201" s="2"/>
      <c r="X201" s="2"/>
      <c r="Y201" s="2"/>
      <c r="Z201" s="2"/>
    </row>
    <row r="202" spans="1:26" ht="31.5" x14ac:dyDescent="0.25">
      <c r="A202" s="169"/>
      <c r="B202" s="13" t="s">
        <v>89</v>
      </c>
      <c r="C202" s="14" t="s">
        <v>19</v>
      </c>
      <c r="D202" s="14"/>
      <c r="E202" s="91">
        <f>LDKT!Y202</f>
        <v>28</v>
      </c>
      <c r="F202" s="91">
        <f>Dung_cu!I916</f>
        <v>0</v>
      </c>
      <c r="G202" s="91">
        <f>Vat_lieu!J494</f>
        <v>0</v>
      </c>
      <c r="H202" s="91">
        <f>Thiet_bi!$J$378</f>
        <v>0</v>
      </c>
      <c r="I202" s="91">
        <f>Nang_luong!$J$310</f>
        <v>1</v>
      </c>
      <c r="J202" s="91">
        <f t="shared" si="76"/>
        <v>29</v>
      </c>
      <c r="K202" s="91">
        <f t="shared" si="77"/>
        <v>4</v>
      </c>
      <c r="L202" s="91">
        <f t="shared" si="78"/>
        <v>33</v>
      </c>
      <c r="M202" s="2"/>
      <c r="N202" s="2"/>
      <c r="O202" s="2"/>
      <c r="P202" s="2"/>
      <c r="Q202" s="2"/>
      <c r="R202" s="2"/>
      <c r="S202" s="2"/>
      <c r="T202" s="2"/>
      <c r="U202" s="2"/>
      <c r="V202" s="2"/>
      <c r="W202" s="2"/>
      <c r="X202" s="2"/>
      <c r="Y202" s="2"/>
      <c r="Z202" s="2"/>
    </row>
    <row r="203" spans="1:26" ht="31.5" x14ac:dyDescent="0.25">
      <c r="A203" s="168" t="s">
        <v>370</v>
      </c>
      <c r="B203" s="58" t="s">
        <v>90</v>
      </c>
      <c r="C203" s="59" t="s">
        <v>84</v>
      </c>
      <c r="D203" s="59"/>
      <c r="E203" s="17">
        <f>LDKT!Y203</f>
        <v>1630</v>
      </c>
      <c r="F203" s="81">
        <f>Dung_cu!I922</f>
        <v>0</v>
      </c>
      <c r="G203" s="81">
        <f>Vat_lieu!J495</f>
        <v>0</v>
      </c>
      <c r="H203" s="81">
        <f>Thiet_bi!J381</f>
        <v>0</v>
      </c>
      <c r="I203" s="81"/>
      <c r="J203" s="81">
        <f t="shared" si="76"/>
        <v>1630</v>
      </c>
      <c r="K203" s="81">
        <f t="shared" si="77"/>
        <v>245</v>
      </c>
      <c r="L203" s="81">
        <f t="shared" si="78"/>
        <v>1875</v>
      </c>
      <c r="M203" s="2"/>
      <c r="N203" s="2"/>
      <c r="O203" s="2"/>
      <c r="P203" s="2"/>
      <c r="Q203" s="2"/>
      <c r="R203" s="2"/>
      <c r="S203" s="2"/>
      <c r="T203" s="2"/>
      <c r="U203" s="2"/>
      <c r="V203" s="2"/>
      <c r="W203" s="2"/>
      <c r="X203" s="2"/>
      <c r="Y203" s="2"/>
      <c r="Z203" s="2"/>
    </row>
    <row r="204" spans="1:26" ht="31.5" x14ac:dyDescent="0.25">
      <c r="A204" s="163" t="s">
        <v>351</v>
      </c>
      <c r="B204" s="72" t="s">
        <v>352</v>
      </c>
      <c r="C204" s="68"/>
      <c r="D204" s="68"/>
      <c r="E204" s="64"/>
      <c r="F204" s="64"/>
      <c r="G204" s="64"/>
      <c r="H204" s="64"/>
      <c r="I204" s="64"/>
      <c r="J204" s="89"/>
      <c r="K204" s="89"/>
      <c r="L204" s="89"/>
      <c r="M204" s="2"/>
      <c r="N204" s="2"/>
      <c r="O204" s="2"/>
      <c r="P204" s="2"/>
      <c r="Q204" s="2"/>
      <c r="R204" s="2"/>
      <c r="S204" s="2"/>
      <c r="T204" s="2"/>
      <c r="U204" s="2"/>
      <c r="V204" s="2"/>
      <c r="W204" s="2"/>
      <c r="X204" s="2"/>
      <c r="Y204" s="2"/>
      <c r="Z204" s="2"/>
    </row>
    <row r="205" spans="1:26" ht="31.5" x14ac:dyDescent="0.25">
      <c r="A205" s="163" t="s">
        <v>371</v>
      </c>
      <c r="B205" s="8" t="s">
        <v>83</v>
      </c>
      <c r="C205" s="10" t="s">
        <v>84</v>
      </c>
      <c r="D205" s="10"/>
      <c r="E205" s="17">
        <f>LDKT!Y205</f>
        <v>1445</v>
      </c>
      <c r="F205" s="17">
        <f>Dung_cu!I924</f>
        <v>0</v>
      </c>
      <c r="G205" s="17">
        <f>Vat_lieu!J497</f>
        <v>0</v>
      </c>
      <c r="H205" s="17">
        <f>Thiet_bi!J383</f>
        <v>0</v>
      </c>
      <c r="I205" s="17"/>
      <c r="J205" s="17">
        <f t="shared" ref="J205:J212" si="82">SUM(E205:I205)</f>
        <v>1445</v>
      </c>
      <c r="K205" s="17">
        <f t="shared" ref="K205:K212" si="83">ROUND(J205*0.15,0)</f>
        <v>217</v>
      </c>
      <c r="L205" s="17">
        <f t="shared" ref="L205:L212" si="84">SUM(J205:K205)</f>
        <v>1662</v>
      </c>
      <c r="M205" s="2"/>
      <c r="N205" s="2"/>
      <c r="O205" s="2"/>
      <c r="P205" s="2"/>
      <c r="Q205" s="2"/>
      <c r="R205" s="2"/>
      <c r="S205" s="2"/>
      <c r="T205" s="2"/>
      <c r="U205" s="2"/>
      <c r="V205" s="2"/>
      <c r="W205" s="2"/>
      <c r="X205" s="2"/>
      <c r="Y205" s="2"/>
      <c r="Z205" s="2"/>
    </row>
    <row r="206" spans="1:26" ht="31.5" x14ac:dyDescent="0.25">
      <c r="A206" s="163" t="s">
        <v>372</v>
      </c>
      <c r="B206" s="8" t="s">
        <v>85</v>
      </c>
      <c r="C206" s="10"/>
      <c r="D206" s="10"/>
      <c r="E206" s="17"/>
      <c r="F206" s="17"/>
      <c r="G206" s="17"/>
      <c r="H206" s="17"/>
      <c r="I206" s="17"/>
      <c r="J206" s="17"/>
      <c r="K206" s="17"/>
      <c r="L206" s="17"/>
      <c r="M206" s="2"/>
      <c r="N206" s="2"/>
      <c r="O206" s="2"/>
      <c r="P206" s="2"/>
      <c r="Q206" s="2"/>
      <c r="R206" s="2"/>
      <c r="S206" s="2"/>
      <c r="T206" s="2"/>
      <c r="U206" s="2"/>
      <c r="V206" s="2"/>
      <c r="W206" s="2"/>
      <c r="X206" s="2"/>
      <c r="Y206" s="2"/>
      <c r="Z206" s="2"/>
    </row>
    <row r="207" spans="1:26" ht="47.25" x14ac:dyDescent="0.25">
      <c r="A207" s="169"/>
      <c r="B207" s="13" t="s">
        <v>450</v>
      </c>
      <c r="C207" s="14" t="s">
        <v>87</v>
      </c>
      <c r="D207" s="14"/>
      <c r="E207" s="91">
        <f>LDKT!Y207</f>
        <v>8309</v>
      </c>
      <c r="F207" s="91">
        <f>Dung_cu!I926</f>
        <v>142</v>
      </c>
      <c r="G207" s="91">
        <f>Vat_lieu!J498</f>
        <v>0</v>
      </c>
      <c r="H207" s="91">
        <f>Thiet_bi!$J$385</f>
        <v>51</v>
      </c>
      <c r="I207" s="91">
        <f>Nang_luong!$J$294</f>
        <v>499</v>
      </c>
      <c r="J207" s="91">
        <f t="shared" si="82"/>
        <v>9001</v>
      </c>
      <c r="K207" s="91">
        <f t="shared" si="83"/>
        <v>1350</v>
      </c>
      <c r="L207" s="91">
        <f t="shared" si="84"/>
        <v>10351</v>
      </c>
      <c r="M207" s="2"/>
      <c r="N207" s="2"/>
      <c r="O207" s="2"/>
      <c r="P207" s="2"/>
      <c r="Q207" s="2"/>
      <c r="R207" s="2"/>
      <c r="S207" s="2"/>
      <c r="T207" s="2"/>
      <c r="U207" s="2"/>
      <c r="V207" s="2"/>
      <c r="W207" s="2"/>
      <c r="X207" s="2"/>
      <c r="Y207" s="2"/>
      <c r="Z207" s="2"/>
    </row>
    <row r="208" spans="1:26" ht="63" x14ac:dyDescent="0.25">
      <c r="A208" s="169"/>
      <c r="B208" s="13" t="s">
        <v>453</v>
      </c>
      <c r="C208" s="14" t="s">
        <v>87</v>
      </c>
      <c r="D208" s="14"/>
      <c r="E208" s="91">
        <f>LDKT!Y208</f>
        <v>881</v>
      </c>
      <c r="F208" s="91">
        <f>Dung_cu!I933</f>
        <v>15</v>
      </c>
      <c r="G208" s="91">
        <f>Vat_lieu!J498</f>
        <v>0</v>
      </c>
      <c r="H208" s="91">
        <f>Thiet_bi!$J$385</f>
        <v>51</v>
      </c>
      <c r="I208" s="91">
        <f>Nang_luong!$J$294</f>
        <v>499</v>
      </c>
      <c r="J208" s="91">
        <f t="shared" ref="J208:J210" si="85">SUM(E208:I208)</f>
        <v>1446</v>
      </c>
      <c r="K208" s="91">
        <f t="shared" ref="K208:K210" si="86">ROUND(J208*0.15,0)</f>
        <v>217</v>
      </c>
      <c r="L208" s="91">
        <f t="shared" ref="L208:L210" si="87">SUM(J208:K208)</f>
        <v>1663</v>
      </c>
      <c r="M208" s="2"/>
      <c r="N208" s="2"/>
      <c r="O208" s="2"/>
      <c r="P208" s="2"/>
      <c r="Q208" s="2"/>
      <c r="R208" s="2"/>
      <c r="S208" s="2"/>
      <c r="T208" s="2"/>
      <c r="U208" s="2"/>
      <c r="V208" s="2"/>
      <c r="W208" s="2"/>
      <c r="X208" s="2"/>
      <c r="Y208" s="2"/>
      <c r="Z208" s="2"/>
    </row>
    <row r="209" spans="1:26" ht="31.5" x14ac:dyDescent="0.25">
      <c r="A209" s="169"/>
      <c r="B209" s="13" t="s">
        <v>451</v>
      </c>
      <c r="C209" s="14" t="s">
        <v>72</v>
      </c>
      <c r="D209" s="14"/>
      <c r="E209" s="91">
        <f>LDKT!Y209</f>
        <v>3216</v>
      </c>
      <c r="F209" s="91">
        <f>Dung_cu!I940</f>
        <v>130</v>
      </c>
      <c r="G209" s="91">
        <f>Vat_lieu!J498</f>
        <v>0</v>
      </c>
      <c r="H209" s="91">
        <f>Thiet_bi!$J$388</f>
        <v>47</v>
      </c>
      <c r="I209" s="91">
        <f>Nang_luong!$J$302</f>
        <v>456</v>
      </c>
      <c r="J209" s="91">
        <f t="shared" si="85"/>
        <v>3849</v>
      </c>
      <c r="K209" s="91">
        <f t="shared" si="86"/>
        <v>577</v>
      </c>
      <c r="L209" s="91">
        <f t="shared" si="87"/>
        <v>4426</v>
      </c>
      <c r="M209" s="2"/>
      <c r="N209" s="2"/>
      <c r="O209" s="2"/>
      <c r="P209" s="2"/>
      <c r="Q209" s="2"/>
      <c r="R209" s="2"/>
      <c r="S209" s="2"/>
      <c r="T209" s="2"/>
      <c r="U209" s="2"/>
      <c r="V209" s="2"/>
      <c r="W209" s="2"/>
      <c r="X209" s="2"/>
      <c r="Y209" s="2"/>
      <c r="Z209" s="2"/>
    </row>
    <row r="210" spans="1:26" ht="47.25" x14ac:dyDescent="0.25">
      <c r="A210" s="169"/>
      <c r="B210" s="13" t="s">
        <v>452</v>
      </c>
      <c r="C210" s="14" t="s">
        <v>72</v>
      </c>
      <c r="D210" s="14"/>
      <c r="E210" s="91">
        <f>LDKT!Y210</f>
        <v>441</v>
      </c>
      <c r="F210" s="91">
        <f>Dung_cu!I947</f>
        <v>15</v>
      </c>
      <c r="G210" s="91">
        <f>Vat_lieu!J498</f>
        <v>0</v>
      </c>
      <c r="H210" s="91">
        <f>Thiet_bi!$J$388</f>
        <v>47</v>
      </c>
      <c r="I210" s="91">
        <f>Nang_luong!$J$302</f>
        <v>456</v>
      </c>
      <c r="J210" s="91">
        <f t="shared" si="85"/>
        <v>959</v>
      </c>
      <c r="K210" s="91">
        <f t="shared" si="86"/>
        <v>144</v>
      </c>
      <c r="L210" s="91">
        <f t="shared" si="87"/>
        <v>1103</v>
      </c>
      <c r="M210" s="2"/>
      <c r="N210" s="2"/>
      <c r="O210" s="2"/>
      <c r="P210" s="2"/>
      <c r="Q210" s="2"/>
      <c r="R210" s="2"/>
      <c r="S210" s="2"/>
      <c r="T210" s="2"/>
      <c r="U210" s="2"/>
      <c r="V210" s="2"/>
      <c r="W210" s="2"/>
      <c r="X210" s="2"/>
      <c r="Y210" s="2"/>
      <c r="Z210" s="2"/>
    </row>
    <row r="211" spans="1:26" ht="31.5" x14ac:dyDescent="0.25">
      <c r="A211" s="169"/>
      <c r="B211" s="13" t="s">
        <v>89</v>
      </c>
      <c r="C211" s="14" t="s">
        <v>19</v>
      </c>
      <c r="D211" s="14"/>
      <c r="E211" s="91">
        <f>LDKT!Y211</f>
        <v>24</v>
      </c>
      <c r="F211" s="91">
        <f>Dung_cu!I954</f>
        <v>0</v>
      </c>
      <c r="G211" s="91">
        <f>Vat_lieu!J498</f>
        <v>0</v>
      </c>
      <c r="H211" s="91">
        <f>Thiet_bi!$J$391</f>
        <v>0</v>
      </c>
      <c r="I211" s="91">
        <f>Nang_luong!$J$310</f>
        <v>1</v>
      </c>
      <c r="J211" s="91">
        <f t="shared" si="82"/>
        <v>25</v>
      </c>
      <c r="K211" s="91">
        <f t="shared" si="83"/>
        <v>4</v>
      </c>
      <c r="L211" s="91">
        <f t="shared" si="84"/>
        <v>29</v>
      </c>
      <c r="M211" s="2"/>
      <c r="N211" s="2"/>
      <c r="O211" s="2"/>
      <c r="P211" s="2"/>
      <c r="Q211" s="2"/>
      <c r="R211" s="2"/>
      <c r="S211" s="2"/>
      <c r="T211" s="2"/>
      <c r="U211" s="2"/>
      <c r="V211" s="2"/>
      <c r="W211" s="2"/>
      <c r="X211" s="2"/>
      <c r="Y211" s="2"/>
      <c r="Z211" s="2"/>
    </row>
    <row r="212" spans="1:26" ht="31.5" x14ac:dyDescent="0.25">
      <c r="A212" s="168" t="s">
        <v>373</v>
      </c>
      <c r="B212" s="58" t="s">
        <v>90</v>
      </c>
      <c r="C212" s="59" t="s">
        <v>84</v>
      </c>
      <c r="D212" s="59"/>
      <c r="E212" s="17">
        <f>LDKT!Y212</f>
        <v>1337</v>
      </c>
      <c r="F212" s="81">
        <f>Dung_cu!I960</f>
        <v>0</v>
      </c>
      <c r="G212" s="81">
        <f>Vat_lieu!J499</f>
        <v>0</v>
      </c>
      <c r="H212" s="81">
        <f>Thiet_bi!J394</f>
        <v>0</v>
      </c>
      <c r="I212" s="81"/>
      <c r="J212" s="81">
        <f t="shared" si="82"/>
        <v>1337</v>
      </c>
      <c r="K212" s="81">
        <f t="shared" si="83"/>
        <v>201</v>
      </c>
      <c r="L212" s="81">
        <f t="shared" si="84"/>
        <v>1538</v>
      </c>
      <c r="M212" s="2"/>
      <c r="N212" s="2"/>
      <c r="O212" s="2"/>
      <c r="P212" s="2"/>
      <c r="Q212" s="2"/>
      <c r="R212" s="2"/>
      <c r="S212" s="2"/>
      <c r="T212" s="2"/>
      <c r="U212" s="2"/>
      <c r="V212" s="2"/>
      <c r="W212" s="2"/>
      <c r="X212" s="2"/>
      <c r="Y212" s="2"/>
      <c r="Z212" s="2"/>
    </row>
    <row r="213" spans="1:26" ht="78.75" x14ac:dyDescent="0.25">
      <c r="A213" s="164" t="s">
        <v>251</v>
      </c>
      <c r="B213" s="93" t="s">
        <v>457</v>
      </c>
      <c r="C213" s="94"/>
      <c r="D213" s="84"/>
      <c r="E213" s="17"/>
      <c r="F213" s="81"/>
      <c r="G213" s="81"/>
      <c r="H213" s="81"/>
      <c r="I213" s="81"/>
      <c r="J213" s="81"/>
      <c r="K213" s="81"/>
      <c r="L213" s="81"/>
      <c r="M213" s="2"/>
      <c r="N213" s="2"/>
      <c r="O213" s="2"/>
      <c r="P213" s="2"/>
      <c r="Q213" s="2"/>
      <c r="R213" s="2"/>
      <c r="S213" s="2"/>
      <c r="T213" s="2"/>
      <c r="U213" s="2"/>
      <c r="V213" s="2"/>
      <c r="W213" s="2"/>
      <c r="X213" s="2"/>
      <c r="Y213" s="2"/>
      <c r="Z213" s="2"/>
    </row>
    <row r="214" spans="1:26" ht="31.5" x14ac:dyDescent="0.25">
      <c r="A214" s="163" t="s">
        <v>252</v>
      </c>
      <c r="B214" s="72" t="s">
        <v>350</v>
      </c>
      <c r="C214" s="68"/>
      <c r="D214" s="84"/>
      <c r="E214" s="17"/>
      <c r="F214" s="81"/>
      <c r="G214" s="81"/>
      <c r="H214" s="81"/>
      <c r="I214" s="81"/>
      <c r="J214" s="81"/>
      <c r="K214" s="81"/>
      <c r="L214" s="81"/>
      <c r="M214" s="2"/>
      <c r="N214" s="2"/>
      <c r="O214" s="2"/>
      <c r="P214" s="2"/>
      <c r="Q214" s="2"/>
      <c r="R214" s="2"/>
      <c r="S214" s="2"/>
      <c r="T214" s="2"/>
      <c r="U214" s="2"/>
      <c r="V214" s="2"/>
      <c r="W214" s="2"/>
      <c r="X214" s="2"/>
      <c r="Y214" s="2"/>
      <c r="Z214" s="2"/>
    </row>
    <row r="215" spans="1:26" ht="31.5" x14ac:dyDescent="0.25">
      <c r="A215" s="163" t="s">
        <v>362</v>
      </c>
      <c r="B215" s="8" t="s">
        <v>83</v>
      </c>
      <c r="C215" s="10" t="s">
        <v>84</v>
      </c>
      <c r="D215" s="84"/>
      <c r="E215" s="17">
        <f>LDKT!Y215</f>
        <v>1392</v>
      </c>
      <c r="F215" s="81">
        <f>Dung_cu!I963</f>
        <v>0</v>
      </c>
      <c r="G215" s="81">
        <f>Vat_lieu!J501</f>
        <v>0</v>
      </c>
      <c r="H215" s="81">
        <f>Thiet_bi!J397</f>
        <v>0</v>
      </c>
      <c r="I215" s="81"/>
      <c r="J215" s="81">
        <f t="shared" ref="J215" si="88">SUM(E215:I215)</f>
        <v>1392</v>
      </c>
      <c r="K215" s="81">
        <f t="shared" ref="K215" si="89">ROUND(J215*0.15,0)</f>
        <v>209</v>
      </c>
      <c r="L215" s="81">
        <f t="shared" ref="L215" si="90">SUM(J215:K215)</f>
        <v>1601</v>
      </c>
      <c r="M215" s="2"/>
      <c r="N215" s="2"/>
      <c r="O215" s="2"/>
      <c r="P215" s="2"/>
      <c r="Q215" s="2"/>
      <c r="R215" s="2"/>
      <c r="S215" s="2"/>
      <c r="T215" s="2"/>
      <c r="U215" s="2"/>
      <c r="V215" s="2"/>
      <c r="W215" s="2"/>
      <c r="X215" s="2"/>
      <c r="Y215" s="2"/>
      <c r="Z215" s="2"/>
    </row>
    <row r="216" spans="1:26" ht="31.5" x14ac:dyDescent="0.25">
      <c r="A216" s="163" t="s">
        <v>363</v>
      </c>
      <c r="B216" s="8" t="s">
        <v>85</v>
      </c>
      <c r="C216" s="10"/>
      <c r="D216" s="84"/>
      <c r="E216" s="17"/>
      <c r="F216" s="81"/>
      <c r="G216" s="81"/>
      <c r="H216" s="81"/>
      <c r="I216" s="81"/>
      <c r="J216" s="81"/>
      <c r="K216" s="81"/>
      <c r="L216" s="81"/>
      <c r="M216" s="2"/>
      <c r="N216" s="2"/>
      <c r="O216" s="2"/>
      <c r="P216" s="2"/>
      <c r="Q216" s="2"/>
      <c r="R216" s="2"/>
      <c r="S216" s="2"/>
      <c r="T216" s="2"/>
      <c r="U216" s="2"/>
      <c r="V216" s="2"/>
      <c r="W216" s="2"/>
      <c r="X216" s="2"/>
      <c r="Y216" s="2"/>
      <c r="Z216" s="2"/>
    </row>
    <row r="217" spans="1:26" ht="47.25" x14ac:dyDescent="0.25">
      <c r="A217" s="169"/>
      <c r="B217" s="13" t="s">
        <v>450</v>
      </c>
      <c r="C217" s="14" t="s">
        <v>87</v>
      </c>
      <c r="D217" s="147"/>
      <c r="E217" s="91">
        <f>LDKT!Y217</f>
        <v>8005</v>
      </c>
      <c r="F217" s="148">
        <f>Dung_cu!I965</f>
        <v>136</v>
      </c>
      <c r="G217" s="148">
        <f>Vat_lieu!$J$503</f>
        <v>0</v>
      </c>
      <c r="H217" s="148">
        <f>Thiet_bi!$J$399</f>
        <v>61</v>
      </c>
      <c r="I217" s="91">
        <f>Nang_luong!$J$294</f>
        <v>499</v>
      </c>
      <c r="J217" s="148">
        <f t="shared" ref="J217:J221" si="91">SUM(E217:I217)</f>
        <v>8701</v>
      </c>
      <c r="K217" s="148">
        <f t="shared" ref="K217:K221" si="92">ROUND(J217*0.15,0)</f>
        <v>1305</v>
      </c>
      <c r="L217" s="148">
        <f t="shared" ref="L217:L221" si="93">SUM(J217:K217)</f>
        <v>10006</v>
      </c>
      <c r="M217" s="2"/>
      <c r="N217" s="2"/>
      <c r="O217" s="2"/>
      <c r="P217" s="2"/>
      <c r="Q217" s="2"/>
      <c r="R217" s="2"/>
      <c r="S217" s="2"/>
      <c r="T217" s="2"/>
      <c r="U217" s="2"/>
      <c r="V217" s="2"/>
      <c r="W217" s="2"/>
      <c r="X217" s="2"/>
      <c r="Y217" s="2"/>
      <c r="Z217" s="2"/>
    </row>
    <row r="218" spans="1:26" ht="63" x14ac:dyDescent="0.25">
      <c r="A218" s="169"/>
      <c r="B218" s="13" t="s">
        <v>453</v>
      </c>
      <c r="C218" s="14" t="s">
        <v>87</v>
      </c>
      <c r="D218" s="147"/>
      <c r="E218" s="91">
        <f>LDKT!Y218</f>
        <v>871</v>
      </c>
      <c r="F218" s="148">
        <f>Dung_cu!I972</f>
        <v>15</v>
      </c>
      <c r="G218" s="148">
        <f>Vat_lieu!$J$503</f>
        <v>0</v>
      </c>
      <c r="H218" s="148">
        <f>Thiet_bi!$J$399</f>
        <v>61</v>
      </c>
      <c r="I218" s="91">
        <f>Nang_luong!$J$294</f>
        <v>499</v>
      </c>
      <c r="J218" s="148">
        <f t="shared" si="91"/>
        <v>1446</v>
      </c>
      <c r="K218" s="148">
        <f t="shared" si="92"/>
        <v>217</v>
      </c>
      <c r="L218" s="148">
        <f t="shared" si="93"/>
        <v>1663</v>
      </c>
      <c r="M218" s="2"/>
      <c r="N218" s="2"/>
      <c r="O218" s="2"/>
      <c r="P218" s="2"/>
      <c r="Q218" s="2"/>
      <c r="R218" s="2"/>
      <c r="S218" s="2"/>
      <c r="T218" s="2"/>
      <c r="U218" s="2"/>
      <c r="V218" s="2"/>
      <c r="W218" s="2"/>
      <c r="X218" s="2"/>
      <c r="Y218" s="2"/>
      <c r="Z218" s="2"/>
    </row>
    <row r="219" spans="1:26" ht="31.5" x14ac:dyDescent="0.25">
      <c r="A219" s="169"/>
      <c r="B219" s="13" t="s">
        <v>451</v>
      </c>
      <c r="C219" s="14" t="s">
        <v>72</v>
      </c>
      <c r="D219" s="147"/>
      <c r="E219" s="91">
        <f>LDKT!Y219</f>
        <v>3097</v>
      </c>
      <c r="F219" s="148">
        <f>Dung_cu!I979</f>
        <v>124</v>
      </c>
      <c r="G219" s="148">
        <f>Vat_lieu!$J$503</f>
        <v>0</v>
      </c>
      <c r="H219" s="148">
        <f>Thiet_bi!$J$402</f>
        <v>57</v>
      </c>
      <c r="I219" s="91">
        <f>Nang_luong!$J$302</f>
        <v>456</v>
      </c>
      <c r="J219" s="148">
        <f t="shared" si="91"/>
        <v>3734</v>
      </c>
      <c r="K219" s="148">
        <f t="shared" si="92"/>
        <v>560</v>
      </c>
      <c r="L219" s="148">
        <f t="shared" si="93"/>
        <v>4294</v>
      </c>
      <c r="M219" s="2"/>
      <c r="N219" s="2"/>
      <c r="O219" s="2"/>
      <c r="P219" s="2"/>
      <c r="Q219" s="2"/>
      <c r="R219" s="2"/>
      <c r="S219" s="2"/>
      <c r="T219" s="2"/>
      <c r="U219" s="2"/>
      <c r="V219" s="2"/>
      <c r="W219" s="2"/>
      <c r="X219" s="2"/>
      <c r="Y219" s="2"/>
      <c r="Z219" s="2"/>
    </row>
    <row r="220" spans="1:26" ht="47.25" x14ac:dyDescent="0.25">
      <c r="A220" s="169"/>
      <c r="B220" s="13" t="s">
        <v>452</v>
      </c>
      <c r="C220" s="14" t="s">
        <v>72</v>
      </c>
      <c r="D220" s="147"/>
      <c r="E220" s="91">
        <f>LDKT!Y220</f>
        <v>348</v>
      </c>
      <c r="F220" s="148">
        <f>Dung_cu!I986</f>
        <v>14</v>
      </c>
      <c r="G220" s="148">
        <f>Vat_lieu!$J$503</f>
        <v>0</v>
      </c>
      <c r="H220" s="148">
        <f>Thiet_bi!$J$402</f>
        <v>57</v>
      </c>
      <c r="I220" s="91">
        <f>Nang_luong!$J$302</f>
        <v>456</v>
      </c>
      <c r="J220" s="148">
        <f t="shared" si="91"/>
        <v>875</v>
      </c>
      <c r="K220" s="148">
        <f t="shared" si="92"/>
        <v>131</v>
      </c>
      <c r="L220" s="148">
        <f t="shared" si="93"/>
        <v>1006</v>
      </c>
      <c r="M220" s="2"/>
      <c r="N220" s="2"/>
      <c r="O220" s="2"/>
      <c r="P220" s="2"/>
      <c r="Q220" s="2"/>
      <c r="R220" s="2"/>
      <c r="S220" s="2"/>
      <c r="T220" s="2"/>
      <c r="U220" s="2"/>
      <c r="V220" s="2"/>
      <c r="W220" s="2"/>
      <c r="X220" s="2"/>
      <c r="Y220" s="2"/>
      <c r="Z220" s="2"/>
    </row>
    <row r="221" spans="1:26" ht="31.5" x14ac:dyDescent="0.25">
      <c r="A221" s="169"/>
      <c r="B221" s="13" t="s">
        <v>89</v>
      </c>
      <c r="C221" s="14" t="s">
        <v>19</v>
      </c>
      <c r="D221" s="147"/>
      <c r="E221" s="91">
        <f>LDKT!Y221</f>
        <v>22</v>
      </c>
      <c r="F221" s="148">
        <f>Dung_cu!I993</f>
        <v>0</v>
      </c>
      <c r="G221" s="148">
        <f>Vat_lieu!$J$503</f>
        <v>0</v>
      </c>
      <c r="H221" s="148">
        <f>Thiet_bi!$J$405</f>
        <v>0</v>
      </c>
      <c r="I221" s="91">
        <f>Nang_luong!$J$310</f>
        <v>1</v>
      </c>
      <c r="J221" s="148">
        <f t="shared" si="91"/>
        <v>23</v>
      </c>
      <c r="K221" s="148">
        <f t="shared" si="92"/>
        <v>3</v>
      </c>
      <c r="L221" s="148">
        <f t="shared" si="93"/>
        <v>26</v>
      </c>
      <c r="M221" s="2"/>
      <c r="N221" s="2"/>
      <c r="O221" s="2"/>
      <c r="P221" s="2"/>
      <c r="Q221" s="2"/>
      <c r="R221" s="2"/>
      <c r="S221" s="2"/>
      <c r="T221" s="2"/>
      <c r="U221" s="2"/>
      <c r="V221" s="2"/>
      <c r="W221" s="2"/>
      <c r="X221" s="2"/>
      <c r="Y221" s="2"/>
      <c r="Z221" s="2"/>
    </row>
    <row r="222" spans="1:26" ht="31.5" x14ac:dyDescent="0.25">
      <c r="A222" s="168" t="s">
        <v>364</v>
      </c>
      <c r="B222" s="58" t="s">
        <v>90</v>
      </c>
      <c r="C222" s="84" t="s">
        <v>84</v>
      </c>
      <c r="D222" s="84"/>
      <c r="E222" s="17">
        <f>LDKT!Y222</f>
        <v>1288</v>
      </c>
      <c r="F222" s="81">
        <f>Dung_cu!I999</f>
        <v>0</v>
      </c>
      <c r="G222" s="185">
        <f>Vat_lieu!J504</f>
        <v>0</v>
      </c>
      <c r="H222" s="81">
        <f>Thiet_bi!J408</f>
        <v>0</v>
      </c>
      <c r="I222" s="81"/>
      <c r="J222" s="81">
        <f t="shared" ref="J222" si="94">SUM(E222:I222)</f>
        <v>1288</v>
      </c>
      <c r="K222" s="81">
        <f t="shared" ref="K222" si="95">ROUND(J222*0.15,0)</f>
        <v>193</v>
      </c>
      <c r="L222" s="81">
        <f t="shared" ref="L222" si="96">SUM(J222:K222)</f>
        <v>1481</v>
      </c>
      <c r="M222" s="2"/>
      <c r="N222" s="2"/>
      <c r="O222" s="2"/>
      <c r="P222" s="2"/>
      <c r="Q222" s="2"/>
      <c r="R222" s="2"/>
      <c r="S222" s="2"/>
      <c r="T222" s="2"/>
      <c r="U222" s="2"/>
      <c r="V222" s="2"/>
      <c r="W222" s="2"/>
      <c r="X222" s="2"/>
      <c r="Y222" s="2"/>
      <c r="Z222" s="2"/>
    </row>
    <row r="223" spans="1:26" ht="31.5" x14ac:dyDescent="0.25">
      <c r="A223" s="163" t="s">
        <v>253</v>
      </c>
      <c r="B223" s="72" t="s">
        <v>352</v>
      </c>
      <c r="C223" s="68"/>
      <c r="D223" s="84"/>
      <c r="E223" s="17"/>
      <c r="F223" s="81"/>
      <c r="G223" s="81"/>
      <c r="H223" s="81"/>
      <c r="I223" s="81"/>
      <c r="J223" s="81"/>
      <c r="K223" s="81"/>
      <c r="L223" s="81"/>
      <c r="M223" s="2"/>
      <c r="N223" s="2"/>
      <c r="O223" s="2"/>
      <c r="P223" s="2"/>
      <c r="Q223" s="2"/>
      <c r="R223" s="2"/>
      <c r="S223" s="2"/>
      <c r="T223" s="2"/>
      <c r="U223" s="2"/>
      <c r="V223" s="2"/>
      <c r="W223" s="2"/>
      <c r="X223" s="2"/>
      <c r="Y223" s="2"/>
      <c r="Z223" s="2"/>
    </row>
    <row r="224" spans="1:26" ht="31.5" x14ac:dyDescent="0.25">
      <c r="A224" s="163" t="s">
        <v>365</v>
      </c>
      <c r="B224" s="8" t="s">
        <v>83</v>
      </c>
      <c r="C224" s="10" t="s">
        <v>84</v>
      </c>
      <c r="D224" s="84"/>
      <c r="E224" s="17">
        <f>LDKT!Y224</f>
        <v>1142</v>
      </c>
      <c r="F224" s="81">
        <f>Dung_cu!I1001</f>
        <v>0</v>
      </c>
      <c r="G224" s="81">
        <f>Vat_lieu!J506</f>
        <v>0</v>
      </c>
      <c r="H224" s="81">
        <f>Thiet_bi!J410</f>
        <v>0</v>
      </c>
      <c r="I224" s="81"/>
      <c r="J224" s="81">
        <f t="shared" ref="J224" si="97">SUM(E224:I224)</f>
        <v>1142</v>
      </c>
      <c r="K224" s="81">
        <f t="shared" ref="K224" si="98">ROUND(J224*0.15,0)</f>
        <v>171</v>
      </c>
      <c r="L224" s="81">
        <f t="shared" ref="L224" si="99">SUM(J224:K224)</f>
        <v>1313</v>
      </c>
      <c r="M224" s="2"/>
      <c r="N224" s="2"/>
      <c r="O224" s="2"/>
      <c r="P224" s="2"/>
      <c r="Q224" s="2"/>
      <c r="R224" s="2"/>
      <c r="S224" s="2"/>
      <c r="T224" s="2"/>
      <c r="U224" s="2"/>
      <c r="V224" s="2"/>
      <c r="W224" s="2"/>
      <c r="X224" s="2"/>
      <c r="Y224" s="2"/>
      <c r="Z224" s="2"/>
    </row>
    <row r="225" spans="1:26" ht="31.5" x14ac:dyDescent="0.25">
      <c r="A225" s="163" t="s">
        <v>366</v>
      </c>
      <c r="B225" s="8" t="s">
        <v>85</v>
      </c>
      <c r="C225" s="10"/>
      <c r="D225" s="84"/>
      <c r="E225" s="17"/>
      <c r="F225" s="81"/>
      <c r="G225" s="81"/>
      <c r="H225" s="81"/>
      <c r="I225" s="81"/>
      <c r="J225" s="81"/>
      <c r="K225" s="81"/>
      <c r="L225" s="81"/>
      <c r="M225" s="2"/>
      <c r="N225" s="2"/>
      <c r="O225" s="2"/>
      <c r="P225" s="2"/>
      <c r="Q225" s="2"/>
      <c r="R225" s="2"/>
      <c r="S225" s="2"/>
      <c r="T225" s="2"/>
      <c r="U225" s="2"/>
      <c r="V225" s="2"/>
      <c r="W225" s="2"/>
      <c r="X225" s="2"/>
      <c r="Y225" s="2"/>
      <c r="Z225" s="2"/>
    </row>
    <row r="226" spans="1:26" ht="47.25" x14ac:dyDescent="0.25">
      <c r="A226" s="169"/>
      <c r="B226" s="13" t="s">
        <v>450</v>
      </c>
      <c r="C226" s="14" t="s">
        <v>87</v>
      </c>
      <c r="D226" s="147"/>
      <c r="E226" s="91">
        <f>LDKT!Y226</f>
        <v>6564</v>
      </c>
      <c r="F226" s="148">
        <f>Dung_cu!I1003</f>
        <v>113</v>
      </c>
      <c r="G226" s="148">
        <f>Vat_lieu!$J$507</f>
        <v>0</v>
      </c>
      <c r="H226" s="148">
        <f>Thiet_bi!$J$412</f>
        <v>51</v>
      </c>
      <c r="I226" s="91">
        <f>Nang_luong!$J$294</f>
        <v>499</v>
      </c>
      <c r="J226" s="148">
        <f t="shared" ref="J226:J230" si="100">SUM(E226:I226)</f>
        <v>7227</v>
      </c>
      <c r="K226" s="148">
        <f t="shared" ref="K226:K230" si="101">ROUND(J226*0.15,0)</f>
        <v>1084</v>
      </c>
      <c r="L226" s="148">
        <f t="shared" ref="L226:L230" si="102">SUM(J226:K226)</f>
        <v>8311</v>
      </c>
      <c r="M226" s="2"/>
      <c r="N226" s="2"/>
      <c r="O226" s="2"/>
      <c r="P226" s="2"/>
      <c r="Q226" s="2"/>
      <c r="R226" s="2"/>
      <c r="S226" s="2"/>
      <c r="T226" s="2"/>
      <c r="U226" s="2"/>
      <c r="V226" s="2"/>
      <c r="W226" s="2"/>
      <c r="X226" s="2"/>
      <c r="Y226" s="2"/>
      <c r="Z226" s="2"/>
    </row>
    <row r="227" spans="1:26" ht="63" x14ac:dyDescent="0.25">
      <c r="A227" s="169"/>
      <c r="B227" s="13" t="s">
        <v>453</v>
      </c>
      <c r="C227" s="14" t="s">
        <v>87</v>
      </c>
      <c r="D227" s="147"/>
      <c r="E227" s="91">
        <f>LDKT!Y227</f>
        <v>696</v>
      </c>
      <c r="F227" s="148">
        <f>Dung_cu!I1010</f>
        <v>14</v>
      </c>
      <c r="G227" s="148">
        <f>Vat_lieu!$J$507</f>
        <v>0</v>
      </c>
      <c r="H227" s="148">
        <f>Thiet_bi!$J$412</f>
        <v>51</v>
      </c>
      <c r="I227" s="91">
        <f>Nang_luong!$J$294</f>
        <v>499</v>
      </c>
      <c r="J227" s="148">
        <f t="shared" si="100"/>
        <v>1260</v>
      </c>
      <c r="K227" s="148">
        <f t="shared" si="101"/>
        <v>189</v>
      </c>
      <c r="L227" s="148">
        <f t="shared" si="102"/>
        <v>1449</v>
      </c>
      <c r="M227" s="2"/>
      <c r="N227" s="2"/>
      <c r="O227" s="2"/>
      <c r="P227" s="2"/>
      <c r="Q227" s="2"/>
      <c r="R227" s="2"/>
      <c r="S227" s="2"/>
      <c r="T227" s="2"/>
      <c r="U227" s="2"/>
      <c r="V227" s="2"/>
      <c r="W227" s="2"/>
      <c r="X227" s="2"/>
      <c r="Y227" s="2"/>
      <c r="Z227" s="2"/>
    </row>
    <row r="228" spans="1:26" ht="31.5" x14ac:dyDescent="0.25">
      <c r="A228" s="169"/>
      <c r="B228" s="13" t="s">
        <v>451</v>
      </c>
      <c r="C228" s="14" t="s">
        <v>72</v>
      </c>
      <c r="D228" s="147"/>
      <c r="E228" s="91">
        <f>LDKT!Y228</f>
        <v>2540</v>
      </c>
      <c r="F228" s="148">
        <f>Dung_cu!I1017</f>
        <v>101</v>
      </c>
      <c r="G228" s="148">
        <f>Vat_lieu!$J$507</f>
        <v>0</v>
      </c>
      <c r="H228" s="148">
        <f>Thiet_bi!$J$415</f>
        <v>47</v>
      </c>
      <c r="I228" s="91">
        <f>Nang_luong!$J$302</f>
        <v>456</v>
      </c>
      <c r="J228" s="148">
        <f t="shared" si="100"/>
        <v>3144</v>
      </c>
      <c r="K228" s="148">
        <f t="shared" si="101"/>
        <v>472</v>
      </c>
      <c r="L228" s="148">
        <f t="shared" si="102"/>
        <v>3616</v>
      </c>
      <c r="M228" s="2"/>
      <c r="N228" s="2"/>
      <c r="O228" s="2"/>
      <c r="P228" s="2"/>
      <c r="Q228" s="2"/>
      <c r="R228" s="2"/>
      <c r="S228" s="2"/>
      <c r="T228" s="2"/>
      <c r="U228" s="2"/>
      <c r="V228" s="2"/>
      <c r="W228" s="2"/>
      <c r="X228" s="2"/>
      <c r="Y228" s="2"/>
      <c r="Z228" s="2"/>
    </row>
    <row r="229" spans="1:26" ht="47.25" x14ac:dyDescent="0.25">
      <c r="A229" s="169"/>
      <c r="B229" s="13" t="s">
        <v>452</v>
      </c>
      <c r="C229" s="14" t="s">
        <v>72</v>
      </c>
      <c r="D229" s="147"/>
      <c r="E229" s="91">
        <f>LDKT!Y229</f>
        <v>348</v>
      </c>
      <c r="F229" s="148">
        <f>Dung_cu!I1024</f>
        <v>12</v>
      </c>
      <c r="G229" s="148">
        <f>Vat_lieu!$J$507</f>
        <v>0</v>
      </c>
      <c r="H229" s="148">
        <f>Thiet_bi!$J$415</f>
        <v>47</v>
      </c>
      <c r="I229" s="91">
        <f>Nang_luong!$J$302</f>
        <v>456</v>
      </c>
      <c r="J229" s="148">
        <f t="shared" si="100"/>
        <v>863</v>
      </c>
      <c r="K229" s="148">
        <f t="shared" si="101"/>
        <v>129</v>
      </c>
      <c r="L229" s="148">
        <f t="shared" si="102"/>
        <v>992</v>
      </c>
      <c r="M229" s="2"/>
      <c r="N229" s="2"/>
      <c r="O229" s="2"/>
      <c r="P229" s="2"/>
      <c r="Q229" s="2"/>
      <c r="R229" s="2"/>
      <c r="S229" s="2"/>
      <c r="T229" s="2"/>
      <c r="U229" s="2"/>
      <c r="V229" s="2"/>
      <c r="W229" s="2"/>
      <c r="X229" s="2"/>
      <c r="Y229" s="2"/>
      <c r="Z229" s="2"/>
    </row>
    <row r="230" spans="1:26" ht="31.5" x14ac:dyDescent="0.25">
      <c r="A230" s="169"/>
      <c r="B230" s="13" t="s">
        <v>89</v>
      </c>
      <c r="C230" s="14" t="s">
        <v>19</v>
      </c>
      <c r="D230" s="147"/>
      <c r="E230" s="91">
        <f>LDKT!Y230</f>
        <v>20</v>
      </c>
      <c r="F230" s="148">
        <f>Dung_cu!I1031</f>
        <v>0</v>
      </c>
      <c r="G230" s="148">
        <f>Vat_lieu!$J$507</f>
        <v>0</v>
      </c>
      <c r="H230" s="148">
        <f>Thiet_bi!$J$418</f>
        <v>0</v>
      </c>
      <c r="I230" s="91">
        <f>Nang_luong!$J$310</f>
        <v>1</v>
      </c>
      <c r="J230" s="148">
        <f t="shared" si="100"/>
        <v>21</v>
      </c>
      <c r="K230" s="148">
        <f t="shared" si="101"/>
        <v>3</v>
      </c>
      <c r="L230" s="148">
        <f t="shared" si="102"/>
        <v>24</v>
      </c>
      <c r="M230" s="2"/>
      <c r="N230" s="2"/>
      <c r="O230" s="2"/>
      <c r="P230" s="2"/>
      <c r="Q230" s="2"/>
      <c r="R230" s="2"/>
      <c r="S230" s="2"/>
      <c r="T230" s="2"/>
      <c r="U230" s="2"/>
      <c r="V230" s="2"/>
      <c r="W230" s="2"/>
      <c r="X230" s="2"/>
      <c r="Y230" s="2"/>
      <c r="Z230" s="2"/>
    </row>
    <row r="231" spans="1:26" ht="31.5" x14ac:dyDescent="0.25">
      <c r="A231" s="168" t="s">
        <v>367</v>
      </c>
      <c r="B231" s="58" t="s">
        <v>90</v>
      </c>
      <c r="C231" s="84" t="s">
        <v>84</v>
      </c>
      <c r="D231" s="84"/>
      <c r="E231" s="17">
        <v>22</v>
      </c>
      <c r="F231" s="81">
        <f>Dung_cu!I1037</f>
        <v>0</v>
      </c>
      <c r="G231" s="81">
        <f>Vat_lieu!J508</f>
        <v>0</v>
      </c>
      <c r="H231" s="81">
        <f>Thiet_bi!J421</f>
        <v>0</v>
      </c>
      <c r="I231" s="81"/>
      <c r="J231" s="81">
        <f t="shared" ref="J231" si="103">SUM(E231:I231)</f>
        <v>22</v>
      </c>
      <c r="K231" s="81">
        <f t="shared" ref="K231" si="104">ROUND(J231*0.15,0)</f>
        <v>3</v>
      </c>
      <c r="L231" s="81">
        <f t="shared" ref="L231" si="105">SUM(J231:K231)</f>
        <v>25</v>
      </c>
      <c r="M231" s="2"/>
      <c r="N231" s="2"/>
      <c r="O231" s="2"/>
      <c r="P231" s="2"/>
      <c r="Q231" s="2"/>
      <c r="R231" s="2"/>
      <c r="S231" s="2"/>
      <c r="T231" s="2"/>
      <c r="U231" s="2"/>
      <c r="V231" s="2"/>
      <c r="W231" s="2"/>
      <c r="X231" s="2"/>
      <c r="Y231" s="2"/>
      <c r="Z231" s="2"/>
    </row>
    <row r="232" spans="1:26" ht="31.5" x14ac:dyDescent="0.25">
      <c r="A232" s="164" t="s">
        <v>254</v>
      </c>
      <c r="B232" s="93" t="s">
        <v>348</v>
      </c>
      <c r="C232" s="94"/>
      <c r="D232" s="94"/>
      <c r="E232" s="95"/>
      <c r="F232" s="95"/>
      <c r="G232" s="95"/>
      <c r="H232" s="95"/>
      <c r="I232" s="95"/>
      <c r="J232" s="96"/>
      <c r="K232" s="96"/>
      <c r="L232" s="96"/>
      <c r="M232" s="2"/>
      <c r="N232" s="2"/>
      <c r="O232" s="2"/>
      <c r="P232" s="2"/>
      <c r="Q232" s="2"/>
      <c r="R232" s="2"/>
      <c r="S232" s="2"/>
      <c r="T232" s="2"/>
      <c r="U232" s="2"/>
      <c r="V232" s="2"/>
      <c r="W232" s="2"/>
      <c r="X232" s="2"/>
      <c r="Y232" s="2"/>
      <c r="Z232" s="2"/>
    </row>
    <row r="233" spans="1:26" ht="31.5" x14ac:dyDescent="0.25">
      <c r="A233" s="163" t="s">
        <v>458</v>
      </c>
      <c r="B233" s="72" t="s">
        <v>350</v>
      </c>
      <c r="C233" s="68"/>
      <c r="D233" s="68"/>
      <c r="E233" s="64"/>
      <c r="F233" s="64"/>
      <c r="G233" s="64"/>
      <c r="H233" s="64"/>
      <c r="I233" s="64"/>
      <c r="J233" s="89"/>
      <c r="K233" s="89"/>
      <c r="L233" s="89"/>
      <c r="M233" s="2"/>
      <c r="N233" s="2"/>
      <c r="O233" s="2"/>
      <c r="P233" s="2"/>
      <c r="Q233" s="2"/>
      <c r="R233" s="2"/>
      <c r="S233" s="2"/>
      <c r="T233" s="2"/>
      <c r="U233" s="2"/>
      <c r="V233" s="2"/>
      <c r="W233" s="2"/>
      <c r="X233" s="2"/>
      <c r="Y233" s="2"/>
      <c r="Z233" s="2"/>
    </row>
    <row r="234" spans="1:26" ht="31.5" x14ac:dyDescent="0.25">
      <c r="A234" s="163" t="s">
        <v>459</v>
      </c>
      <c r="B234" s="8" t="s">
        <v>83</v>
      </c>
      <c r="C234" s="10" t="s">
        <v>84</v>
      </c>
      <c r="D234" s="10"/>
      <c r="E234" s="17">
        <f>LDKT!Y234</f>
        <v>1850</v>
      </c>
      <c r="F234" s="17">
        <f>Dung_cu!I1040</f>
        <v>0</v>
      </c>
      <c r="G234" s="17">
        <f>Vat_lieu!J511</f>
        <v>0</v>
      </c>
      <c r="H234" s="17">
        <f>Thiet_bi!J424</f>
        <v>0</v>
      </c>
      <c r="I234" s="17"/>
      <c r="J234" s="17">
        <f t="shared" ref="J234:J241" si="106">SUM(E234:I234)</f>
        <v>1850</v>
      </c>
      <c r="K234" s="17">
        <f t="shared" ref="K234:K241" si="107">ROUND(J234*0.15,0)</f>
        <v>278</v>
      </c>
      <c r="L234" s="17">
        <f t="shared" ref="L234:L241" si="108">SUM(J234:K234)</f>
        <v>2128</v>
      </c>
      <c r="M234" s="2"/>
      <c r="N234" s="2"/>
      <c r="O234" s="2"/>
      <c r="P234" s="2"/>
      <c r="Q234" s="2"/>
      <c r="R234" s="2"/>
      <c r="S234" s="2"/>
      <c r="T234" s="2"/>
      <c r="U234" s="2"/>
      <c r="V234" s="2"/>
      <c r="W234" s="2"/>
      <c r="X234" s="2"/>
      <c r="Y234" s="2"/>
      <c r="Z234" s="2"/>
    </row>
    <row r="235" spans="1:26" ht="31.5" x14ac:dyDescent="0.25">
      <c r="A235" s="163" t="s">
        <v>460</v>
      </c>
      <c r="B235" s="8" t="s">
        <v>85</v>
      </c>
      <c r="C235" s="10"/>
      <c r="D235" s="10"/>
      <c r="E235" s="17"/>
      <c r="F235" s="17"/>
      <c r="G235" s="17"/>
      <c r="H235" s="17"/>
      <c r="I235" s="17"/>
      <c r="J235" s="17"/>
      <c r="K235" s="17"/>
      <c r="L235" s="17"/>
      <c r="M235" s="2"/>
      <c r="N235" s="2"/>
      <c r="O235" s="2"/>
      <c r="P235" s="2"/>
      <c r="Q235" s="2"/>
      <c r="R235" s="2"/>
      <c r="S235" s="2"/>
      <c r="T235" s="2"/>
      <c r="U235" s="2"/>
      <c r="V235" s="2"/>
      <c r="W235" s="2"/>
      <c r="X235" s="2"/>
      <c r="Y235" s="2"/>
      <c r="Z235" s="2"/>
    </row>
    <row r="236" spans="1:26" ht="47.25" x14ac:dyDescent="0.25">
      <c r="A236" s="169"/>
      <c r="B236" s="13" t="s">
        <v>450</v>
      </c>
      <c r="C236" s="14" t="s">
        <v>87</v>
      </c>
      <c r="D236" s="14"/>
      <c r="E236" s="91">
        <f>LDKT!Y236</f>
        <v>10640</v>
      </c>
      <c r="F236" s="91">
        <f>Dung_cu!I1042</f>
        <v>346</v>
      </c>
      <c r="G236" s="91">
        <f>Vat_lieu!$J$512</f>
        <v>0</v>
      </c>
      <c r="H236" s="91">
        <f>Thiet_bi!$J$426</f>
        <v>65</v>
      </c>
      <c r="I236" s="91">
        <f>Nang_luong!$J$294</f>
        <v>499</v>
      </c>
      <c r="J236" s="91">
        <f t="shared" si="106"/>
        <v>11550</v>
      </c>
      <c r="K236" s="91">
        <f t="shared" si="107"/>
        <v>1733</v>
      </c>
      <c r="L236" s="91">
        <f t="shared" si="108"/>
        <v>13283</v>
      </c>
      <c r="M236" s="2"/>
      <c r="N236" s="2"/>
      <c r="O236" s="2"/>
      <c r="P236" s="2"/>
      <c r="Q236" s="2"/>
      <c r="R236" s="2"/>
      <c r="S236" s="2"/>
      <c r="T236" s="2"/>
      <c r="U236" s="2"/>
      <c r="V236" s="2"/>
      <c r="W236" s="2"/>
      <c r="X236" s="2"/>
      <c r="Y236" s="2"/>
      <c r="Z236" s="2"/>
    </row>
    <row r="237" spans="1:26" ht="63" x14ac:dyDescent="0.25">
      <c r="A237" s="169"/>
      <c r="B237" s="13" t="s">
        <v>453</v>
      </c>
      <c r="C237" s="14" t="s">
        <v>87</v>
      </c>
      <c r="D237" s="14"/>
      <c r="E237" s="91">
        <f>LDKT!Y237</f>
        <v>1101</v>
      </c>
      <c r="F237" s="91">
        <f>Dung_cu!I1049</f>
        <v>37</v>
      </c>
      <c r="G237" s="91">
        <f>Vat_lieu!$J$512</f>
        <v>0</v>
      </c>
      <c r="H237" s="91">
        <f>Thiet_bi!$J$426</f>
        <v>65</v>
      </c>
      <c r="I237" s="91">
        <f>Nang_luong!$J$294</f>
        <v>499</v>
      </c>
      <c r="J237" s="91">
        <f t="shared" ref="J237:J240" si="109">SUM(E237:I237)</f>
        <v>1702</v>
      </c>
      <c r="K237" s="91">
        <f t="shared" ref="K237:K240" si="110">ROUND(J237*0.15,0)</f>
        <v>255</v>
      </c>
      <c r="L237" s="91">
        <f t="shared" ref="L237:L240" si="111">SUM(J237:K237)</f>
        <v>1957</v>
      </c>
      <c r="M237" s="2"/>
      <c r="N237" s="2"/>
      <c r="O237" s="2"/>
      <c r="P237" s="2"/>
      <c r="Q237" s="2"/>
      <c r="R237" s="2"/>
      <c r="S237" s="2"/>
      <c r="T237" s="2"/>
      <c r="U237" s="2"/>
      <c r="V237" s="2"/>
      <c r="W237" s="2"/>
      <c r="X237" s="2"/>
      <c r="Y237" s="2"/>
      <c r="Z237" s="2"/>
    </row>
    <row r="238" spans="1:26" ht="31.5" x14ac:dyDescent="0.25">
      <c r="A238" s="169"/>
      <c r="B238" s="13" t="s">
        <v>451</v>
      </c>
      <c r="C238" s="14" t="s">
        <v>72</v>
      </c>
      <c r="D238" s="14"/>
      <c r="E238" s="91">
        <f>LDKT!Y238</f>
        <v>4117</v>
      </c>
      <c r="F238" s="91">
        <f>Dung_cu!I1056</f>
        <v>315</v>
      </c>
      <c r="G238" s="91">
        <f>Vat_lieu!$J$512</f>
        <v>0</v>
      </c>
      <c r="H238" s="91">
        <f>Thiet_bi!$J$429</f>
        <v>60</v>
      </c>
      <c r="I238" s="91">
        <f>Nang_luong!$J$302</f>
        <v>456</v>
      </c>
      <c r="J238" s="91">
        <f t="shared" si="109"/>
        <v>4948</v>
      </c>
      <c r="K238" s="91">
        <f t="shared" si="110"/>
        <v>742</v>
      </c>
      <c r="L238" s="91">
        <f t="shared" si="111"/>
        <v>5690</v>
      </c>
      <c r="M238" s="2"/>
      <c r="N238" s="2"/>
      <c r="O238" s="2"/>
      <c r="P238" s="2"/>
      <c r="Q238" s="2"/>
      <c r="R238" s="2"/>
      <c r="S238" s="2"/>
      <c r="T238" s="2"/>
      <c r="U238" s="2"/>
      <c r="V238" s="2"/>
      <c r="W238" s="2"/>
      <c r="X238" s="2"/>
      <c r="Y238" s="2"/>
      <c r="Z238" s="2"/>
    </row>
    <row r="239" spans="1:26" ht="47.25" x14ac:dyDescent="0.25">
      <c r="A239" s="169"/>
      <c r="B239" s="13" t="s">
        <v>452</v>
      </c>
      <c r="C239" s="14" t="s">
        <v>72</v>
      </c>
      <c r="D239" s="14"/>
      <c r="E239" s="91">
        <f>LDKT!Y239</f>
        <v>441</v>
      </c>
      <c r="F239" s="91">
        <f>Dung_cu!I1063</f>
        <v>35</v>
      </c>
      <c r="G239" s="91">
        <f>Vat_lieu!$J$512</f>
        <v>0</v>
      </c>
      <c r="H239" s="91">
        <f>Thiet_bi!$J$429</f>
        <v>60</v>
      </c>
      <c r="I239" s="91">
        <f>Nang_luong!$J$302</f>
        <v>456</v>
      </c>
      <c r="J239" s="91">
        <f t="shared" si="109"/>
        <v>992</v>
      </c>
      <c r="K239" s="91">
        <f t="shared" si="110"/>
        <v>149</v>
      </c>
      <c r="L239" s="91">
        <f t="shared" si="111"/>
        <v>1141</v>
      </c>
      <c r="M239" s="2"/>
      <c r="N239" s="2"/>
      <c r="O239" s="2"/>
      <c r="P239" s="2"/>
      <c r="Q239" s="2"/>
      <c r="R239" s="2"/>
      <c r="S239" s="2"/>
      <c r="T239" s="2"/>
      <c r="U239" s="2"/>
      <c r="V239" s="2"/>
      <c r="W239" s="2"/>
      <c r="X239" s="2"/>
      <c r="Y239" s="2"/>
      <c r="Z239" s="2"/>
    </row>
    <row r="240" spans="1:26" ht="31.5" x14ac:dyDescent="0.25">
      <c r="A240" s="169"/>
      <c r="B240" s="13" t="s">
        <v>89</v>
      </c>
      <c r="C240" s="14" t="s">
        <v>19</v>
      </c>
      <c r="D240" s="14"/>
      <c r="E240" s="91">
        <f>LDKT!Y240</f>
        <v>30</v>
      </c>
      <c r="F240" s="91">
        <f>Dung_cu!I1070</f>
        <v>0</v>
      </c>
      <c r="G240" s="91">
        <f>Vat_lieu!$J$512</f>
        <v>0</v>
      </c>
      <c r="H240" s="91">
        <f>Thiet_bi!$J$432</f>
        <v>0</v>
      </c>
      <c r="I240" s="91">
        <f>Nang_luong!$J$310</f>
        <v>1</v>
      </c>
      <c r="J240" s="91">
        <f t="shared" si="109"/>
        <v>31</v>
      </c>
      <c r="K240" s="91">
        <f t="shared" si="110"/>
        <v>5</v>
      </c>
      <c r="L240" s="91">
        <f t="shared" si="111"/>
        <v>36</v>
      </c>
      <c r="M240" s="2"/>
      <c r="N240" s="2"/>
      <c r="O240" s="2"/>
      <c r="P240" s="2"/>
      <c r="Q240" s="2"/>
      <c r="R240" s="2"/>
      <c r="S240" s="2"/>
      <c r="T240" s="2"/>
      <c r="U240" s="2"/>
      <c r="V240" s="2"/>
      <c r="W240" s="2"/>
      <c r="X240" s="2"/>
      <c r="Y240" s="2"/>
      <c r="Z240" s="2"/>
    </row>
    <row r="241" spans="1:26" ht="31.5" x14ac:dyDescent="0.25">
      <c r="A241" s="168" t="s">
        <v>461</v>
      </c>
      <c r="B241" s="58" t="s">
        <v>90</v>
      </c>
      <c r="C241" s="59" t="s">
        <v>84</v>
      </c>
      <c r="D241" s="59"/>
      <c r="E241" s="17">
        <f>LDKT!Y241</f>
        <v>1712</v>
      </c>
      <c r="F241" s="81">
        <f>Dung_cu!I1076</f>
        <v>0</v>
      </c>
      <c r="G241" s="81">
        <f>Vat_lieu!J513</f>
        <v>0</v>
      </c>
      <c r="H241" s="81">
        <f>Thiet_bi!J435</f>
        <v>0</v>
      </c>
      <c r="I241" s="81"/>
      <c r="J241" s="81">
        <f t="shared" si="106"/>
        <v>1712</v>
      </c>
      <c r="K241" s="81">
        <f t="shared" si="107"/>
        <v>257</v>
      </c>
      <c r="L241" s="81">
        <f t="shared" si="108"/>
        <v>1969</v>
      </c>
      <c r="M241" s="2"/>
      <c r="N241" s="2"/>
      <c r="O241" s="2"/>
      <c r="P241" s="2"/>
      <c r="Q241" s="2"/>
      <c r="R241" s="2"/>
      <c r="S241" s="2"/>
      <c r="T241" s="2"/>
      <c r="U241" s="2"/>
      <c r="V241" s="2"/>
      <c r="W241" s="2"/>
      <c r="X241" s="2"/>
      <c r="Y241" s="2"/>
      <c r="Z241" s="2"/>
    </row>
    <row r="242" spans="1:26" ht="31.5" x14ac:dyDescent="0.25">
      <c r="A242" s="163" t="s">
        <v>462</v>
      </c>
      <c r="B242" s="72" t="s">
        <v>352</v>
      </c>
      <c r="C242" s="68"/>
      <c r="D242" s="68"/>
      <c r="E242" s="64"/>
      <c r="F242" s="64"/>
      <c r="G242" s="64"/>
      <c r="H242" s="64"/>
      <c r="I242" s="64"/>
      <c r="J242" s="89"/>
      <c r="K242" s="89"/>
      <c r="L242" s="89"/>
      <c r="M242" s="2"/>
      <c r="N242" s="2"/>
      <c r="O242" s="2"/>
      <c r="P242" s="2"/>
      <c r="Q242" s="2"/>
      <c r="R242" s="2"/>
      <c r="S242" s="2"/>
      <c r="T242" s="2"/>
      <c r="U242" s="2"/>
      <c r="V242" s="2"/>
      <c r="W242" s="2"/>
      <c r="X242" s="2"/>
      <c r="Y242" s="2"/>
      <c r="Z242" s="2"/>
    </row>
    <row r="243" spans="1:26" ht="31.5" x14ac:dyDescent="0.25">
      <c r="A243" s="163" t="s">
        <v>463</v>
      </c>
      <c r="B243" s="8" t="s">
        <v>83</v>
      </c>
      <c r="C243" s="10" t="s">
        <v>84</v>
      </c>
      <c r="D243" s="10"/>
      <c r="E243" s="17">
        <f>LDKT!Y243</f>
        <v>1518</v>
      </c>
      <c r="F243" s="17">
        <f>Dung_cu!I1078</f>
        <v>0</v>
      </c>
      <c r="G243" s="17">
        <f>Vat_lieu!J515</f>
        <v>0</v>
      </c>
      <c r="H243" s="17">
        <f>Thiet_bi!J437</f>
        <v>0</v>
      </c>
      <c r="I243" s="17"/>
      <c r="J243" s="17">
        <f t="shared" ref="J243:J250" si="112">SUM(E243:I243)</f>
        <v>1518</v>
      </c>
      <c r="K243" s="17">
        <f t="shared" ref="K243:K250" si="113">ROUND(J243*0.15,0)</f>
        <v>228</v>
      </c>
      <c r="L243" s="17">
        <f t="shared" ref="L243:L250" si="114">SUM(J243:K243)</f>
        <v>1746</v>
      </c>
      <c r="M243" s="2"/>
      <c r="N243" s="2"/>
      <c r="O243" s="2"/>
      <c r="P243" s="2"/>
      <c r="Q243" s="2"/>
      <c r="R243" s="2"/>
      <c r="S243" s="2"/>
      <c r="T243" s="2"/>
      <c r="U243" s="2"/>
      <c r="V243" s="2"/>
      <c r="W243" s="2"/>
      <c r="X243" s="2"/>
      <c r="Y243" s="2"/>
      <c r="Z243" s="2"/>
    </row>
    <row r="244" spans="1:26" ht="31.5" x14ac:dyDescent="0.25">
      <c r="A244" s="163" t="s">
        <v>464</v>
      </c>
      <c r="B244" s="8" t="s">
        <v>85</v>
      </c>
      <c r="C244" s="10"/>
      <c r="D244" s="10"/>
      <c r="E244" s="17"/>
      <c r="F244" s="17"/>
      <c r="G244" s="17"/>
      <c r="H244" s="17"/>
      <c r="I244" s="17"/>
      <c r="J244" s="17"/>
      <c r="K244" s="17"/>
      <c r="L244" s="17"/>
      <c r="M244" s="2"/>
      <c r="N244" s="2"/>
      <c r="O244" s="2"/>
      <c r="P244" s="2"/>
      <c r="Q244" s="2"/>
      <c r="R244" s="2"/>
      <c r="S244" s="2"/>
      <c r="T244" s="2"/>
      <c r="U244" s="2"/>
      <c r="V244" s="2"/>
      <c r="W244" s="2"/>
      <c r="X244" s="2"/>
      <c r="Y244" s="2"/>
      <c r="Z244" s="2"/>
    </row>
    <row r="245" spans="1:26" ht="47.25" x14ac:dyDescent="0.25">
      <c r="A245" s="169"/>
      <c r="B245" s="13" t="s">
        <v>450</v>
      </c>
      <c r="C245" s="14" t="s">
        <v>87</v>
      </c>
      <c r="D245" s="14"/>
      <c r="E245" s="91">
        <f>LDKT!Y245</f>
        <v>8725</v>
      </c>
      <c r="F245" s="121">
        <f>Dung_cu!I1080</f>
        <v>284</v>
      </c>
      <c r="G245" s="121">
        <f>Vat_lieu!$J$516</f>
        <v>0</v>
      </c>
      <c r="H245" s="121">
        <f>Thiet_bi!$J$426</f>
        <v>65</v>
      </c>
      <c r="I245" s="91">
        <f>Nang_luong!$J$294</f>
        <v>499</v>
      </c>
      <c r="J245" s="91">
        <f t="shared" si="112"/>
        <v>9573</v>
      </c>
      <c r="K245" s="91">
        <f t="shared" si="113"/>
        <v>1436</v>
      </c>
      <c r="L245" s="91">
        <f t="shared" si="114"/>
        <v>11009</v>
      </c>
      <c r="M245" s="2"/>
      <c r="N245" s="2"/>
      <c r="O245" s="2"/>
      <c r="P245" s="2"/>
      <c r="Q245" s="2"/>
      <c r="R245" s="2"/>
      <c r="S245" s="2"/>
      <c r="T245" s="2"/>
      <c r="U245" s="2"/>
      <c r="V245" s="2"/>
      <c r="W245" s="2"/>
      <c r="X245" s="2"/>
      <c r="Y245" s="2"/>
      <c r="Z245" s="2"/>
    </row>
    <row r="246" spans="1:26" ht="63" x14ac:dyDescent="0.25">
      <c r="A246" s="169"/>
      <c r="B246" s="13" t="s">
        <v>453</v>
      </c>
      <c r="C246" s="14" t="s">
        <v>87</v>
      </c>
      <c r="D246" s="14"/>
      <c r="E246" s="91">
        <f>LDKT!Y246</f>
        <v>881</v>
      </c>
      <c r="F246" s="121">
        <f>Dung_cu!I1087</f>
        <v>32</v>
      </c>
      <c r="G246" s="121">
        <f>Vat_lieu!$J$516</f>
        <v>0</v>
      </c>
      <c r="H246" s="121">
        <f>Thiet_bi!$J$426</f>
        <v>65</v>
      </c>
      <c r="I246" s="91">
        <f>Nang_luong!$J$294</f>
        <v>499</v>
      </c>
      <c r="J246" s="91">
        <f t="shared" ref="J246:J249" si="115">SUM(E246:I246)</f>
        <v>1477</v>
      </c>
      <c r="K246" s="91">
        <f t="shared" ref="K246:K249" si="116">ROUND(J246*0.15,0)</f>
        <v>222</v>
      </c>
      <c r="L246" s="91">
        <f t="shared" ref="L246:L249" si="117">SUM(J246:K246)</f>
        <v>1699</v>
      </c>
      <c r="M246" s="2"/>
      <c r="N246" s="2"/>
      <c r="O246" s="2"/>
      <c r="P246" s="2"/>
      <c r="Q246" s="2"/>
      <c r="R246" s="2"/>
      <c r="S246" s="2"/>
      <c r="T246" s="2"/>
      <c r="U246" s="2"/>
      <c r="V246" s="2"/>
      <c r="W246" s="2"/>
      <c r="X246" s="2"/>
      <c r="Y246" s="2"/>
      <c r="Z246" s="2"/>
    </row>
    <row r="247" spans="1:26" ht="31.5" x14ac:dyDescent="0.25">
      <c r="A247" s="169"/>
      <c r="B247" s="13" t="s">
        <v>451</v>
      </c>
      <c r="C247" s="14" t="s">
        <v>72</v>
      </c>
      <c r="D247" s="14"/>
      <c r="E247" s="91">
        <f>LDKT!Y247</f>
        <v>3377</v>
      </c>
      <c r="F247" s="121">
        <f>Dung_cu!I1094</f>
        <v>257</v>
      </c>
      <c r="G247" s="121">
        <f>Vat_lieu!$J$516</f>
        <v>0</v>
      </c>
      <c r="H247" s="121">
        <f>Thiet_bi!$J$429</f>
        <v>60</v>
      </c>
      <c r="I247" s="91">
        <f>Nang_luong!$J$302</f>
        <v>456</v>
      </c>
      <c r="J247" s="91">
        <f t="shared" si="115"/>
        <v>4150</v>
      </c>
      <c r="K247" s="91">
        <f t="shared" si="116"/>
        <v>623</v>
      </c>
      <c r="L247" s="91">
        <f t="shared" si="117"/>
        <v>4773</v>
      </c>
      <c r="M247" s="2"/>
      <c r="N247" s="2"/>
      <c r="O247" s="2"/>
      <c r="P247" s="2"/>
      <c r="Q247" s="2"/>
      <c r="R247" s="2"/>
      <c r="S247" s="2"/>
      <c r="T247" s="2"/>
      <c r="U247" s="2"/>
      <c r="V247" s="2"/>
      <c r="W247" s="2"/>
      <c r="X247" s="2"/>
      <c r="Y247" s="2"/>
      <c r="Z247" s="2"/>
    </row>
    <row r="248" spans="1:26" ht="47.25" x14ac:dyDescent="0.25">
      <c r="A248" s="169"/>
      <c r="B248" s="13" t="s">
        <v>452</v>
      </c>
      <c r="C248" s="14" t="s">
        <v>72</v>
      </c>
      <c r="D248" s="14"/>
      <c r="E248" s="91">
        <f>LDKT!Y248</f>
        <v>441</v>
      </c>
      <c r="F248" s="121">
        <f>Dung_cu!I1101</f>
        <v>27</v>
      </c>
      <c r="G248" s="121">
        <f>Vat_lieu!$J$516</f>
        <v>0</v>
      </c>
      <c r="H248" s="121">
        <f>Thiet_bi!$J$429</f>
        <v>60</v>
      </c>
      <c r="I248" s="91">
        <f>Nang_luong!$J$302</f>
        <v>456</v>
      </c>
      <c r="J248" s="91">
        <f t="shared" si="115"/>
        <v>984</v>
      </c>
      <c r="K248" s="91">
        <f t="shared" si="116"/>
        <v>148</v>
      </c>
      <c r="L248" s="91">
        <f t="shared" si="117"/>
        <v>1132</v>
      </c>
      <c r="M248" s="2"/>
      <c r="N248" s="2"/>
      <c r="O248" s="2"/>
      <c r="P248" s="2"/>
      <c r="Q248" s="2"/>
      <c r="R248" s="2"/>
      <c r="S248" s="2"/>
      <c r="T248" s="2"/>
      <c r="U248" s="2"/>
      <c r="V248" s="2"/>
      <c r="W248" s="2"/>
      <c r="X248" s="2"/>
      <c r="Y248" s="2"/>
      <c r="Z248" s="2"/>
    </row>
    <row r="249" spans="1:26" ht="31.5" x14ac:dyDescent="0.25">
      <c r="A249" s="169"/>
      <c r="B249" s="13" t="s">
        <v>89</v>
      </c>
      <c r="C249" s="14" t="s">
        <v>19</v>
      </c>
      <c r="D249" s="14"/>
      <c r="E249" s="91">
        <f>LDKT!Y249</f>
        <v>26</v>
      </c>
      <c r="F249" s="121">
        <f>Dung_cu!I1108</f>
        <v>0</v>
      </c>
      <c r="G249" s="121">
        <f>Vat_lieu!$J$516</f>
        <v>0</v>
      </c>
      <c r="H249" s="121">
        <f>Thiet_bi!$J$445</f>
        <v>0</v>
      </c>
      <c r="I249" s="91">
        <f>Nang_luong!$J$310</f>
        <v>1</v>
      </c>
      <c r="J249" s="91">
        <f t="shared" si="115"/>
        <v>27</v>
      </c>
      <c r="K249" s="91">
        <f t="shared" si="116"/>
        <v>4</v>
      </c>
      <c r="L249" s="91">
        <f t="shared" si="117"/>
        <v>31</v>
      </c>
      <c r="M249" s="2"/>
      <c r="N249" s="2"/>
      <c r="O249" s="2"/>
      <c r="P249" s="2"/>
      <c r="Q249" s="2"/>
      <c r="R249" s="2"/>
      <c r="S249" s="2"/>
      <c r="T249" s="2"/>
      <c r="U249" s="2"/>
      <c r="V249" s="2"/>
      <c r="W249" s="2"/>
      <c r="X249" s="2"/>
      <c r="Y249" s="2"/>
      <c r="Z249" s="2"/>
    </row>
    <row r="250" spans="1:26" ht="31.5" x14ac:dyDescent="0.25">
      <c r="A250" s="168" t="s">
        <v>465</v>
      </c>
      <c r="B250" s="58" t="s">
        <v>90</v>
      </c>
      <c r="C250" s="59" t="s">
        <v>84</v>
      </c>
      <c r="D250" s="59"/>
      <c r="E250" s="17">
        <f>LDKT!Y250</f>
        <v>1403</v>
      </c>
      <c r="F250" s="81">
        <f>Dung_cu!I1114</f>
        <v>0</v>
      </c>
      <c r="G250" s="81">
        <f>Vat_lieu!J517</f>
        <v>0</v>
      </c>
      <c r="H250" s="81">
        <f>Thiet_bi!J448</f>
        <v>0</v>
      </c>
      <c r="I250" s="81"/>
      <c r="J250" s="81">
        <f t="shared" si="112"/>
        <v>1403</v>
      </c>
      <c r="K250" s="81">
        <f t="shared" si="113"/>
        <v>210</v>
      </c>
      <c r="L250" s="81">
        <f t="shared" si="114"/>
        <v>1613</v>
      </c>
      <c r="M250" s="2"/>
      <c r="N250" s="2"/>
      <c r="O250" s="2"/>
      <c r="P250" s="2"/>
      <c r="Q250" s="2"/>
      <c r="R250" s="2"/>
      <c r="S250" s="2"/>
      <c r="T250" s="2"/>
      <c r="U250" s="2"/>
      <c r="V250" s="2"/>
      <c r="W250" s="2"/>
      <c r="X250" s="2"/>
      <c r="Y250" s="2"/>
      <c r="Z250" s="2"/>
    </row>
    <row r="251" spans="1:26" ht="63" x14ac:dyDescent="0.25">
      <c r="A251" s="170" t="s">
        <v>466</v>
      </c>
      <c r="B251" s="87" t="s">
        <v>91</v>
      </c>
      <c r="C251" s="82" t="s">
        <v>29</v>
      </c>
      <c r="D251" s="82"/>
      <c r="E251" s="17">
        <f>LDKT!Y251</f>
        <v>0</v>
      </c>
      <c r="F251" s="88">
        <f>Dung_cu!I1115</f>
        <v>0</v>
      </c>
      <c r="G251" s="88">
        <f>Vat_lieu!J518</f>
        <v>0</v>
      </c>
      <c r="H251" s="88">
        <f>Thiet_bi!J449</f>
        <v>0</v>
      </c>
      <c r="I251" s="88"/>
      <c r="J251" s="88">
        <f t="shared" si="76"/>
        <v>0</v>
      </c>
      <c r="K251" s="88">
        <f t="shared" si="77"/>
        <v>0</v>
      </c>
      <c r="L251" s="88">
        <f t="shared" si="78"/>
        <v>0</v>
      </c>
      <c r="M251" s="2"/>
      <c r="N251" s="2"/>
      <c r="O251" s="2"/>
      <c r="P251" s="2"/>
      <c r="Q251" s="2"/>
      <c r="R251" s="2"/>
      <c r="S251" s="2"/>
      <c r="T251" s="2"/>
      <c r="U251" s="2"/>
      <c r="V251" s="2"/>
      <c r="W251" s="2"/>
      <c r="X251" s="2"/>
      <c r="Y251" s="2"/>
      <c r="Z251" s="2"/>
    </row>
    <row r="252" spans="1:26" ht="15.75" x14ac:dyDescent="0.25">
      <c r="A252" s="24"/>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x14ac:dyDescent="0.25">
      <c r="A253" s="24"/>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x14ac:dyDescent="0.25">
      <c r="A254" s="24"/>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x14ac:dyDescent="0.25">
      <c r="A255" s="24"/>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x14ac:dyDescent="0.25">
      <c r="A256" s="24"/>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x14ac:dyDescent="0.25">
      <c r="A257" s="24"/>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x14ac:dyDescent="0.25">
      <c r="A258" s="24"/>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x14ac:dyDescent="0.25">
      <c r="A259" s="24"/>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x14ac:dyDescent="0.25">
      <c r="A260" s="24"/>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x14ac:dyDescent="0.25">
      <c r="A261" s="24"/>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x14ac:dyDescent="0.25">
      <c r="A262" s="24"/>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x14ac:dyDescent="0.25">
      <c r="A263" s="24"/>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x14ac:dyDescent="0.25">
      <c r="A264" s="24"/>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x14ac:dyDescent="0.25">
      <c r="A265" s="24"/>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x14ac:dyDescent="0.25">
      <c r="A266" s="24"/>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x14ac:dyDescent="0.25">
      <c r="A267" s="24"/>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x14ac:dyDescent="0.25">
      <c r="A268" s="24"/>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x14ac:dyDescent="0.25">
      <c r="A269" s="24"/>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x14ac:dyDescent="0.25">
      <c r="A270" s="24"/>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x14ac:dyDescent="0.25">
      <c r="A271" s="24"/>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x14ac:dyDescent="0.25">
      <c r="A272" s="24"/>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x14ac:dyDescent="0.25">
      <c r="A273" s="24"/>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x14ac:dyDescent="0.25">
      <c r="A274" s="24"/>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x14ac:dyDescent="0.25">
      <c r="A275" s="24"/>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x14ac:dyDescent="0.25">
      <c r="A276" s="24"/>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x14ac:dyDescent="0.25">
      <c r="A277" s="24"/>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x14ac:dyDescent="0.25">
      <c r="A278" s="24"/>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x14ac:dyDescent="0.25">
      <c r="A279" s="24"/>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x14ac:dyDescent="0.25">
      <c r="A280" s="24"/>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x14ac:dyDescent="0.25">
      <c r="A281" s="24"/>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x14ac:dyDescent="0.25">
      <c r="A282" s="24"/>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x14ac:dyDescent="0.25">
      <c r="A283" s="24"/>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x14ac:dyDescent="0.25">
      <c r="A284" s="24"/>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x14ac:dyDescent="0.25">
      <c r="A285" s="24"/>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x14ac:dyDescent="0.25">
      <c r="A286" s="24"/>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x14ac:dyDescent="0.25">
      <c r="A287" s="24"/>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x14ac:dyDescent="0.25">
      <c r="A288" s="24"/>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x14ac:dyDescent="0.25">
      <c r="A289" s="24"/>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x14ac:dyDescent="0.25">
      <c r="A290" s="24"/>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x14ac:dyDescent="0.25">
      <c r="A291" s="24"/>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x14ac:dyDescent="0.25">
      <c r="A292" s="24"/>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x14ac:dyDescent="0.25">
      <c r="A293" s="24"/>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x14ac:dyDescent="0.25">
      <c r="A294" s="24"/>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x14ac:dyDescent="0.25">
      <c r="A295" s="24"/>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x14ac:dyDescent="0.25">
      <c r="A296" s="24"/>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x14ac:dyDescent="0.25">
      <c r="A297" s="24"/>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x14ac:dyDescent="0.25">
      <c r="A298" s="24"/>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x14ac:dyDescent="0.25">
      <c r="A299" s="24"/>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x14ac:dyDescent="0.25">
      <c r="A300" s="24"/>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x14ac:dyDescent="0.25">
      <c r="A301" s="24"/>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x14ac:dyDescent="0.25">
      <c r="A302" s="24"/>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x14ac:dyDescent="0.25">
      <c r="A303" s="24"/>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x14ac:dyDescent="0.25">
      <c r="A304" s="24"/>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x14ac:dyDescent="0.25">
      <c r="A305" s="24"/>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x14ac:dyDescent="0.25">
      <c r="A306" s="24"/>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x14ac:dyDescent="0.25">
      <c r="A307" s="24"/>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x14ac:dyDescent="0.25">
      <c r="A308" s="24"/>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x14ac:dyDescent="0.25">
      <c r="A309" s="24"/>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x14ac:dyDescent="0.25">
      <c r="A310" s="24"/>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x14ac:dyDescent="0.25">
      <c r="A311" s="24"/>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x14ac:dyDescent="0.25">
      <c r="A312" s="24"/>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x14ac:dyDescent="0.25">
      <c r="A313" s="24"/>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x14ac:dyDescent="0.25">
      <c r="A314" s="24"/>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x14ac:dyDescent="0.25">
      <c r="A315" s="24"/>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x14ac:dyDescent="0.25">
      <c r="A316" s="24"/>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x14ac:dyDescent="0.25">
      <c r="A317" s="24"/>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x14ac:dyDescent="0.25">
      <c r="A318" s="24"/>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x14ac:dyDescent="0.25">
      <c r="A319" s="24"/>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x14ac:dyDescent="0.25">
      <c r="A320" s="24"/>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x14ac:dyDescent="0.25">
      <c r="A321" s="24"/>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x14ac:dyDescent="0.25">
      <c r="A322" s="24"/>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x14ac:dyDescent="0.25">
      <c r="A323" s="24"/>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x14ac:dyDescent="0.25">
      <c r="A324" s="24"/>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x14ac:dyDescent="0.25">
      <c r="A325" s="24"/>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x14ac:dyDescent="0.25">
      <c r="A326" s="24"/>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x14ac:dyDescent="0.25">
      <c r="A327" s="24"/>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x14ac:dyDescent="0.25">
      <c r="A328" s="24"/>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x14ac:dyDescent="0.25">
      <c r="A329" s="24"/>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x14ac:dyDescent="0.25">
      <c r="A330" s="24"/>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x14ac:dyDescent="0.25">
      <c r="A331" s="24"/>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x14ac:dyDescent="0.25">
      <c r="A332" s="24"/>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x14ac:dyDescent="0.25">
      <c r="A333" s="24"/>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x14ac:dyDescent="0.25">
      <c r="A334" s="24"/>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x14ac:dyDescent="0.25">
      <c r="A335" s="24"/>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x14ac:dyDescent="0.25">
      <c r="A336" s="24"/>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x14ac:dyDescent="0.25">
      <c r="A337" s="24"/>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x14ac:dyDescent="0.25">
      <c r="A338" s="24"/>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x14ac:dyDescent="0.25">
      <c r="A339" s="24"/>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x14ac:dyDescent="0.25">
      <c r="A340" s="24"/>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x14ac:dyDescent="0.25">
      <c r="A341" s="24"/>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x14ac:dyDescent="0.25">
      <c r="A342" s="24"/>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x14ac:dyDescent="0.25">
      <c r="A343" s="24"/>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x14ac:dyDescent="0.25">
      <c r="A344" s="24"/>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x14ac:dyDescent="0.25">
      <c r="A345" s="24"/>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x14ac:dyDescent="0.25">
      <c r="A346" s="24"/>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x14ac:dyDescent="0.25">
      <c r="A347" s="24"/>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x14ac:dyDescent="0.25">
      <c r="A348" s="24"/>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x14ac:dyDescent="0.25">
      <c r="A349" s="24"/>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x14ac:dyDescent="0.25">
      <c r="A350" s="24"/>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x14ac:dyDescent="0.25">
      <c r="A351" s="24"/>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x14ac:dyDescent="0.25">
      <c r="A352" s="24"/>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x14ac:dyDescent="0.25">
      <c r="A353" s="24"/>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x14ac:dyDescent="0.25">
      <c r="A354" s="24"/>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x14ac:dyDescent="0.25">
      <c r="A355" s="24"/>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x14ac:dyDescent="0.25">
      <c r="A356" s="24"/>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x14ac:dyDescent="0.25">
      <c r="A357" s="24"/>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x14ac:dyDescent="0.25">
      <c r="A358" s="24"/>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x14ac:dyDescent="0.25">
      <c r="A359" s="24"/>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x14ac:dyDescent="0.25">
      <c r="A360" s="24"/>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x14ac:dyDescent="0.25">
      <c r="A361" s="24"/>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x14ac:dyDescent="0.25">
      <c r="A362" s="24"/>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x14ac:dyDescent="0.25">
      <c r="A363" s="24"/>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x14ac:dyDescent="0.25">
      <c r="A364" s="24"/>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x14ac:dyDescent="0.25">
      <c r="A365" s="24"/>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x14ac:dyDescent="0.25">
      <c r="A366" s="24"/>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x14ac:dyDescent="0.25">
      <c r="A367" s="24"/>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x14ac:dyDescent="0.25">
      <c r="A368" s="24"/>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x14ac:dyDescent="0.25">
      <c r="A369" s="24"/>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x14ac:dyDescent="0.25">
      <c r="A370" s="24"/>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x14ac:dyDescent="0.25">
      <c r="A371" s="24"/>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x14ac:dyDescent="0.25">
      <c r="A372" s="24"/>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x14ac:dyDescent="0.25">
      <c r="A373" s="24"/>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x14ac:dyDescent="0.25">
      <c r="A374" s="24"/>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x14ac:dyDescent="0.25">
      <c r="A375" s="24"/>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x14ac:dyDescent="0.25">
      <c r="A376" s="24"/>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x14ac:dyDescent="0.25">
      <c r="A377" s="24"/>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x14ac:dyDescent="0.25">
      <c r="A378" s="24"/>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x14ac:dyDescent="0.25">
      <c r="A379" s="24"/>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x14ac:dyDescent="0.25">
      <c r="A380" s="24"/>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x14ac:dyDescent="0.25">
      <c r="A381" s="24"/>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x14ac:dyDescent="0.25">
      <c r="A382" s="24"/>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x14ac:dyDescent="0.25">
      <c r="A383" s="24"/>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x14ac:dyDescent="0.25">
      <c r="A384" s="24"/>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x14ac:dyDescent="0.25">
      <c r="A385" s="24"/>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x14ac:dyDescent="0.25">
      <c r="A386" s="24"/>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x14ac:dyDescent="0.25">
      <c r="A387" s="24"/>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x14ac:dyDescent="0.25">
      <c r="A388" s="24"/>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x14ac:dyDescent="0.25">
      <c r="A389" s="24"/>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x14ac:dyDescent="0.25">
      <c r="A390" s="24"/>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x14ac:dyDescent="0.25">
      <c r="A391" s="24"/>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x14ac:dyDescent="0.25">
      <c r="A392" s="24"/>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x14ac:dyDescent="0.25">
      <c r="A393" s="24"/>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x14ac:dyDescent="0.25">
      <c r="A394" s="24"/>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x14ac:dyDescent="0.25">
      <c r="A395" s="24"/>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x14ac:dyDescent="0.25">
      <c r="A396" s="24"/>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x14ac:dyDescent="0.25">
      <c r="A397" s="24"/>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x14ac:dyDescent="0.25">
      <c r="A398" s="24"/>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x14ac:dyDescent="0.25">
      <c r="A399" s="24"/>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x14ac:dyDescent="0.25">
      <c r="A400" s="24"/>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x14ac:dyDescent="0.25">
      <c r="A401" s="24"/>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x14ac:dyDescent="0.25">
      <c r="A402" s="24"/>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x14ac:dyDescent="0.25">
      <c r="A403" s="24"/>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x14ac:dyDescent="0.25">
      <c r="A404" s="24"/>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x14ac:dyDescent="0.25">
      <c r="A405" s="24"/>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x14ac:dyDescent="0.25">
      <c r="A406" s="24"/>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x14ac:dyDescent="0.25">
      <c r="A407" s="24"/>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x14ac:dyDescent="0.25">
      <c r="A408" s="24"/>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x14ac:dyDescent="0.25">
      <c r="A409" s="24"/>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x14ac:dyDescent="0.25">
      <c r="A410" s="24"/>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x14ac:dyDescent="0.25">
      <c r="A411" s="24"/>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x14ac:dyDescent="0.25">
      <c r="A412" s="24"/>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x14ac:dyDescent="0.25">
      <c r="A413" s="24"/>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x14ac:dyDescent="0.25">
      <c r="A414" s="24"/>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x14ac:dyDescent="0.25">
      <c r="A415" s="24"/>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x14ac:dyDescent="0.25">
      <c r="A416" s="24"/>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x14ac:dyDescent="0.25">
      <c r="A417" s="24"/>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x14ac:dyDescent="0.25">
      <c r="A418" s="24"/>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x14ac:dyDescent="0.25">
      <c r="A419" s="24"/>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x14ac:dyDescent="0.25">
      <c r="A420" s="24"/>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x14ac:dyDescent="0.25">
      <c r="A421" s="24"/>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x14ac:dyDescent="0.25">
      <c r="A422" s="24"/>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x14ac:dyDescent="0.25">
      <c r="A423" s="24"/>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x14ac:dyDescent="0.25">
      <c r="A424" s="24"/>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x14ac:dyDescent="0.25">
      <c r="A425" s="24"/>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x14ac:dyDescent="0.25">
      <c r="A426" s="24"/>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x14ac:dyDescent="0.25">
      <c r="A427" s="24"/>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x14ac:dyDescent="0.25">
      <c r="A428" s="24"/>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x14ac:dyDescent="0.25">
      <c r="A429" s="24"/>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x14ac:dyDescent="0.25">
      <c r="A430" s="24"/>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x14ac:dyDescent="0.25">
      <c r="A431" s="24"/>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x14ac:dyDescent="0.25">
      <c r="A432" s="24"/>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x14ac:dyDescent="0.25">
      <c r="A433" s="24"/>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x14ac:dyDescent="0.25">
      <c r="A434" s="24"/>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x14ac:dyDescent="0.25">
      <c r="A435" s="24"/>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x14ac:dyDescent="0.25">
      <c r="A436" s="24"/>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x14ac:dyDescent="0.25">
      <c r="A437" s="24"/>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x14ac:dyDescent="0.25">
      <c r="A438" s="24"/>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x14ac:dyDescent="0.25">
      <c r="A439" s="24"/>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x14ac:dyDescent="0.25">
      <c r="A440" s="24"/>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x14ac:dyDescent="0.25">
      <c r="A441" s="24"/>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x14ac:dyDescent="0.25">
      <c r="A442" s="24"/>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x14ac:dyDescent="0.25">
      <c r="A443" s="24"/>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x14ac:dyDescent="0.25">
      <c r="A444" s="24"/>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x14ac:dyDescent="0.25">
      <c r="A445" s="24"/>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x14ac:dyDescent="0.25">
      <c r="A446" s="24"/>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x14ac:dyDescent="0.25">
      <c r="A447" s="24"/>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x14ac:dyDescent="0.25">
      <c r="A448" s="24"/>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x14ac:dyDescent="0.25">
      <c r="A449" s="24"/>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x14ac:dyDescent="0.25">
      <c r="A450" s="24"/>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x14ac:dyDescent="0.25">
      <c r="A451" s="24"/>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x14ac:dyDescent="0.25">
      <c r="A452" s="24"/>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x14ac:dyDescent="0.25">
      <c r="A453" s="24"/>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x14ac:dyDescent="0.25">
      <c r="A454" s="24"/>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x14ac:dyDescent="0.25">
      <c r="A455" s="24"/>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x14ac:dyDescent="0.25">
      <c r="A456" s="24"/>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x14ac:dyDescent="0.25">
      <c r="A457" s="24"/>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x14ac:dyDescent="0.25">
      <c r="A458" s="24"/>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x14ac:dyDescent="0.25">
      <c r="A459" s="24"/>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x14ac:dyDescent="0.25">
      <c r="A460" s="24"/>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x14ac:dyDescent="0.25">
      <c r="A461" s="24"/>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x14ac:dyDescent="0.25">
      <c r="A462" s="24"/>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x14ac:dyDescent="0.25">
      <c r="A463" s="24"/>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x14ac:dyDescent="0.25">
      <c r="A464" s="24"/>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x14ac:dyDescent="0.25">
      <c r="A465" s="24"/>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x14ac:dyDescent="0.25">
      <c r="A466" s="24"/>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x14ac:dyDescent="0.25">
      <c r="A467" s="24"/>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x14ac:dyDescent="0.25">
      <c r="A468" s="24"/>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x14ac:dyDescent="0.25">
      <c r="A469" s="24"/>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x14ac:dyDescent="0.25">
      <c r="A470" s="24"/>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x14ac:dyDescent="0.25">
      <c r="A471" s="24"/>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x14ac:dyDescent="0.25">
      <c r="A472" s="24"/>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x14ac:dyDescent="0.25">
      <c r="A473" s="24"/>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x14ac:dyDescent="0.25">
      <c r="A474" s="24"/>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x14ac:dyDescent="0.25">
      <c r="A475" s="24"/>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x14ac:dyDescent="0.25">
      <c r="A476" s="24"/>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x14ac:dyDescent="0.25">
      <c r="A477" s="24"/>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x14ac:dyDescent="0.25">
      <c r="A478" s="24"/>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x14ac:dyDescent="0.25">
      <c r="A479" s="24"/>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x14ac:dyDescent="0.25">
      <c r="A480" s="24"/>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x14ac:dyDescent="0.25">
      <c r="A481" s="24"/>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x14ac:dyDescent="0.25">
      <c r="A482" s="24"/>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x14ac:dyDescent="0.25">
      <c r="A483" s="24"/>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x14ac:dyDescent="0.25">
      <c r="A484" s="24"/>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x14ac:dyDescent="0.25">
      <c r="A485" s="24"/>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x14ac:dyDescent="0.25">
      <c r="A486" s="24"/>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x14ac:dyDescent="0.25">
      <c r="A487" s="24"/>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x14ac:dyDescent="0.25">
      <c r="A488" s="24"/>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x14ac:dyDescent="0.25">
      <c r="A489" s="24"/>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x14ac:dyDescent="0.25">
      <c r="A490" s="24"/>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x14ac:dyDescent="0.25">
      <c r="A491" s="24"/>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x14ac:dyDescent="0.25">
      <c r="A492" s="24"/>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x14ac:dyDescent="0.25">
      <c r="A493" s="24"/>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x14ac:dyDescent="0.25">
      <c r="A494" s="24"/>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x14ac:dyDescent="0.25">
      <c r="A495" s="24"/>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x14ac:dyDescent="0.25">
      <c r="A496" s="24"/>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x14ac:dyDescent="0.25">
      <c r="A497" s="24"/>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x14ac:dyDescent="0.25">
      <c r="A498" s="24"/>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x14ac:dyDescent="0.25">
      <c r="A499" s="24"/>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x14ac:dyDescent="0.25">
      <c r="A500" s="24"/>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x14ac:dyDescent="0.25">
      <c r="A501" s="24"/>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x14ac:dyDescent="0.25">
      <c r="A502" s="24"/>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x14ac:dyDescent="0.25">
      <c r="A503" s="24"/>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x14ac:dyDescent="0.25">
      <c r="A504" s="24"/>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x14ac:dyDescent="0.25">
      <c r="A505" s="24"/>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x14ac:dyDescent="0.25">
      <c r="A506" s="24"/>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x14ac:dyDescent="0.25">
      <c r="A507" s="24"/>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x14ac:dyDescent="0.25">
      <c r="A508" s="24"/>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x14ac:dyDescent="0.25">
      <c r="A509" s="24"/>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x14ac:dyDescent="0.25">
      <c r="A510" s="24"/>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x14ac:dyDescent="0.25">
      <c r="A511" s="24"/>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x14ac:dyDescent="0.25">
      <c r="A512" s="24"/>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x14ac:dyDescent="0.25">
      <c r="A513" s="24"/>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x14ac:dyDescent="0.25">
      <c r="A514" s="24"/>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x14ac:dyDescent="0.25">
      <c r="A515" s="24"/>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x14ac:dyDescent="0.25">
      <c r="A516" s="24"/>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x14ac:dyDescent="0.25">
      <c r="A517" s="24"/>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x14ac:dyDescent="0.25">
      <c r="A518" s="24"/>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x14ac:dyDescent="0.25">
      <c r="A519" s="24"/>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x14ac:dyDescent="0.25">
      <c r="A520" s="24"/>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x14ac:dyDescent="0.25">
      <c r="A521" s="24"/>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x14ac:dyDescent="0.25">
      <c r="A522" s="24"/>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x14ac:dyDescent="0.25">
      <c r="A523" s="24"/>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x14ac:dyDescent="0.25">
      <c r="A524" s="24"/>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x14ac:dyDescent="0.25">
      <c r="A525" s="24"/>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x14ac:dyDescent="0.25">
      <c r="A526" s="24"/>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x14ac:dyDescent="0.25">
      <c r="A527" s="24"/>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x14ac:dyDescent="0.25">
      <c r="A528" s="24"/>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x14ac:dyDescent="0.25">
      <c r="A529" s="24"/>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x14ac:dyDescent="0.25">
      <c r="A530" s="24"/>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x14ac:dyDescent="0.25">
      <c r="A531" s="24"/>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x14ac:dyDescent="0.25">
      <c r="A532" s="24"/>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x14ac:dyDescent="0.25">
      <c r="A533" s="24"/>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x14ac:dyDescent="0.25">
      <c r="A534" s="24"/>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x14ac:dyDescent="0.25">
      <c r="A535" s="24"/>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x14ac:dyDescent="0.25">
      <c r="A536" s="24"/>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x14ac:dyDescent="0.25">
      <c r="A537" s="24"/>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x14ac:dyDescent="0.25">
      <c r="A538" s="24"/>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x14ac:dyDescent="0.25">
      <c r="A539" s="24"/>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x14ac:dyDescent="0.25">
      <c r="A540" s="24"/>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x14ac:dyDescent="0.25">
      <c r="A541" s="24"/>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x14ac:dyDescent="0.25">
      <c r="A542" s="24"/>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x14ac:dyDescent="0.25">
      <c r="A543" s="24"/>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x14ac:dyDescent="0.25">
      <c r="A544" s="24"/>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x14ac:dyDescent="0.25">
      <c r="A545" s="24"/>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x14ac:dyDescent="0.25">
      <c r="A546" s="24"/>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x14ac:dyDescent="0.25">
      <c r="A547" s="24"/>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x14ac:dyDescent="0.25">
      <c r="A548" s="24"/>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x14ac:dyDescent="0.25">
      <c r="A549" s="24"/>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x14ac:dyDescent="0.25">
      <c r="A550" s="24"/>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x14ac:dyDescent="0.25">
      <c r="A551" s="24"/>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x14ac:dyDescent="0.25">
      <c r="A552" s="24"/>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x14ac:dyDescent="0.25">
      <c r="A553" s="24"/>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x14ac:dyDescent="0.25">
      <c r="A554" s="24"/>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x14ac:dyDescent="0.25">
      <c r="A555" s="24"/>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x14ac:dyDescent="0.25">
      <c r="A556" s="24"/>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x14ac:dyDescent="0.25">
      <c r="A557" s="24"/>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x14ac:dyDescent="0.25">
      <c r="A558" s="24"/>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x14ac:dyDescent="0.25">
      <c r="A559" s="24"/>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x14ac:dyDescent="0.25">
      <c r="A560" s="24"/>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x14ac:dyDescent="0.25">
      <c r="A561" s="24"/>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x14ac:dyDescent="0.25">
      <c r="A562" s="24"/>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x14ac:dyDescent="0.25">
      <c r="A563" s="24"/>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x14ac:dyDescent="0.25">
      <c r="A564" s="24"/>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x14ac:dyDescent="0.25">
      <c r="A565" s="24"/>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x14ac:dyDescent="0.25">
      <c r="A566" s="24"/>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x14ac:dyDescent="0.25">
      <c r="A567" s="24"/>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x14ac:dyDescent="0.25">
      <c r="A568" s="24"/>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x14ac:dyDescent="0.25">
      <c r="A569" s="24"/>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x14ac:dyDescent="0.25">
      <c r="A570" s="24"/>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x14ac:dyDescent="0.25">
      <c r="A571" s="24"/>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x14ac:dyDescent="0.25">
      <c r="A572" s="24"/>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x14ac:dyDescent="0.25">
      <c r="A573" s="24"/>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x14ac:dyDescent="0.25">
      <c r="A574" s="24"/>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x14ac:dyDescent="0.25">
      <c r="A575" s="24"/>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x14ac:dyDescent="0.25">
      <c r="A576" s="24"/>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x14ac:dyDescent="0.25">
      <c r="A577" s="24"/>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x14ac:dyDescent="0.25">
      <c r="A578" s="24"/>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x14ac:dyDescent="0.25">
      <c r="A579" s="24"/>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x14ac:dyDescent="0.25">
      <c r="A580" s="24"/>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x14ac:dyDescent="0.25">
      <c r="A581" s="24"/>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x14ac:dyDescent="0.25">
      <c r="A582" s="24"/>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x14ac:dyDescent="0.25">
      <c r="A583" s="24"/>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x14ac:dyDescent="0.25">
      <c r="A584" s="24"/>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x14ac:dyDescent="0.25">
      <c r="A585" s="24"/>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x14ac:dyDescent="0.25">
      <c r="A586" s="24"/>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x14ac:dyDescent="0.25">
      <c r="A587" s="24"/>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x14ac:dyDescent="0.25">
      <c r="A588" s="24"/>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x14ac:dyDescent="0.25">
      <c r="A589" s="24"/>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x14ac:dyDescent="0.25">
      <c r="A590" s="24"/>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x14ac:dyDescent="0.25">
      <c r="A591" s="24"/>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x14ac:dyDescent="0.25">
      <c r="A592" s="24"/>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x14ac:dyDescent="0.25">
      <c r="A593" s="24"/>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x14ac:dyDescent="0.25">
      <c r="A594" s="24"/>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x14ac:dyDescent="0.25">
      <c r="A595" s="24"/>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x14ac:dyDescent="0.25">
      <c r="A596" s="24"/>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x14ac:dyDescent="0.25">
      <c r="A597" s="24"/>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x14ac:dyDescent="0.25">
      <c r="A598" s="24"/>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x14ac:dyDescent="0.25">
      <c r="A599" s="24"/>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x14ac:dyDescent="0.25">
      <c r="A600" s="24"/>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x14ac:dyDescent="0.25">
      <c r="A601" s="24"/>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x14ac:dyDescent="0.25">
      <c r="A602" s="24"/>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x14ac:dyDescent="0.25">
      <c r="A603" s="24"/>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x14ac:dyDescent="0.25">
      <c r="A604" s="24"/>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x14ac:dyDescent="0.25">
      <c r="A605" s="24"/>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x14ac:dyDescent="0.25">
      <c r="A606" s="24"/>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x14ac:dyDescent="0.25">
      <c r="A607" s="24"/>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x14ac:dyDescent="0.25">
      <c r="A608" s="24"/>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x14ac:dyDescent="0.25">
      <c r="A609" s="24"/>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x14ac:dyDescent="0.25">
      <c r="A610" s="24"/>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x14ac:dyDescent="0.25">
      <c r="A611" s="24"/>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x14ac:dyDescent="0.25">
      <c r="A612" s="24"/>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x14ac:dyDescent="0.25">
      <c r="A613" s="24"/>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x14ac:dyDescent="0.25">
      <c r="A614" s="24"/>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x14ac:dyDescent="0.25">
      <c r="A615" s="24"/>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x14ac:dyDescent="0.25">
      <c r="A616" s="24"/>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x14ac:dyDescent="0.25">
      <c r="A617" s="24"/>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x14ac:dyDescent="0.25">
      <c r="A618" s="24"/>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x14ac:dyDescent="0.25">
      <c r="A619" s="24"/>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x14ac:dyDescent="0.25">
      <c r="A620" s="24"/>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x14ac:dyDescent="0.25">
      <c r="A621" s="24"/>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x14ac:dyDescent="0.25">
      <c r="A622" s="24"/>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x14ac:dyDescent="0.25">
      <c r="A623" s="24"/>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x14ac:dyDescent="0.25">
      <c r="A624" s="24"/>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x14ac:dyDescent="0.25">
      <c r="A625" s="24"/>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x14ac:dyDescent="0.25">
      <c r="A626" s="24"/>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x14ac:dyDescent="0.25">
      <c r="A627" s="24"/>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x14ac:dyDescent="0.25">
      <c r="A628" s="24"/>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x14ac:dyDescent="0.25">
      <c r="A629" s="24"/>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x14ac:dyDescent="0.25">
      <c r="A630" s="24"/>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x14ac:dyDescent="0.25">
      <c r="A631" s="24"/>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x14ac:dyDescent="0.25">
      <c r="A632" s="24"/>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x14ac:dyDescent="0.25">
      <c r="A633" s="24"/>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x14ac:dyDescent="0.25">
      <c r="A634" s="24"/>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x14ac:dyDescent="0.25">
      <c r="A635" s="24"/>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x14ac:dyDescent="0.25">
      <c r="A636" s="24"/>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x14ac:dyDescent="0.25">
      <c r="A637" s="24"/>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x14ac:dyDescent="0.25">
      <c r="A638" s="24"/>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x14ac:dyDescent="0.25">
      <c r="A639" s="24"/>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x14ac:dyDescent="0.25">
      <c r="A640" s="24"/>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x14ac:dyDescent="0.25">
      <c r="A641" s="24"/>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x14ac:dyDescent="0.25">
      <c r="A642" s="24"/>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x14ac:dyDescent="0.25">
      <c r="A643" s="24"/>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x14ac:dyDescent="0.25">
      <c r="A644" s="24"/>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x14ac:dyDescent="0.25">
      <c r="A645" s="24"/>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x14ac:dyDescent="0.25">
      <c r="A646" s="24"/>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x14ac:dyDescent="0.25">
      <c r="A647" s="24"/>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x14ac:dyDescent="0.25">
      <c r="A648" s="24"/>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x14ac:dyDescent="0.25">
      <c r="A649" s="24"/>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x14ac:dyDescent="0.25">
      <c r="A650" s="24"/>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x14ac:dyDescent="0.25">
      <c r="A651" s="24"/>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x14ac:dyDescent="0.25">
      <c r="A652" s="24"/>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x14ac:dyDescent="0.25">
      <c r="A653" s="24"/>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x14ac:dyDescent="0.25">
      <c r="A654" s="24"/>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x14ac:dyDescent="0.25">
      <c r="A655" s="24"/>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x14ac:dyDescent="0.25">
      <c r="A656" s="24"/>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x14ac:dyDescent="0.25">
      <c r="A657" s="24"/>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x14ac:dyDescent="0.25">
      <c r="A658" s="24"/>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x14ac:dyDescent="0.25">
      <c r="A659" s="24"/>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x14ac:dyDescent="0.25">
      <c r="A660" s="24"/>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x14ac:dyDescent="0.25">
      <c r="A661" s="24"/>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x14ac:dyDescent="0.25">
      <c r="A662" s="24"/>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x14ac:dyDescent="0.25">
      <c r="A663" s="24"/>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x14ac:dyDescent="0.25">
      <c r="A664" s="24"/>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x14ac:dyDescent="0.25">
      <c r="A665" s="24"/>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x14ac:dyDescent="0.25">
      <c r="A666" s="24"/>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x14ac:dyDescent="0.25">
      <c r="A667" s="24"/>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x14ac:dyDescent="0.25">
      <c r="A668" s="24"/>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x14ac:dyDescent="0.25">
      <c r="A669" s="24"/>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x14ac:dyDescent="0.25">
      <c r="A670" s="24"/>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x14ac:dyDescent="0.25">
      <c r="A671" s="24"/>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x14ac:dyDescent="0.25">
      <c r="A672" s="24"/>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x14ac:dyDescent="0.25">
      <c r="A673" s="24"/>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x14ac:dyDescent="0.25">
      <c r="A674" s="24"/>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x14ac:dyDescent="0.25">
      <c r="A675" s="24"/>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x14ac:dyDescent="0.25">
      <c r="A676" s="24"/>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x14ac:dyDescent="0.25">
      <c r="A677" s="24"/>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x14ac:dyDescent="0.25">
      <c r="A678" s="24"/>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x14ac:dyDescent="0.25">
      <c r="A679" s="24"/>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x14ac:dyDescent="0.25">
      <c r="A680" s="24"/>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x14ac:dyDescent="0.25">
      <c r="A681" s="24"/>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x14ac:dyDescent="0.25">
      <c r="A682" s="24"/>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x14ac:dyDescent="0.25">
      <c r="A683" s="24"/>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x14ac:dyDescent="0.25">
      <c r="A684" s="24"/>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x14ac:dyDescent="0.25">
      <c r="A685" s="24"/>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x14ac:dyDescent="0.25">
      <c r="A686" s="24"/>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x14ac:dyDescent="0.25">
      <c r="A687" s="24"/>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x14ac:dyDescent="0.25">
      <c r="A688" s="24"/>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x14ac:dyDescent="0.25">
      <c r="A689" s="24"/>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x14ac:dyDescent="0.25">
      <c r="A690" s="24"/>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x14ac:dyDescent="0.25">
      <c r="A691" s="24"/>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x14ac:dyDescent="0.25">
      <c r="A692" s="24"/>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x14ac:dyDescent="0.25">
      <c r="A693" s="24"/>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x14ac:dyDescent="0.25">
      <c r="A694" s="24"/>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x14ac:dyDescent="0.25">
      <c r="A695" s="24"/>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x14ac:dyDescent="0.25">
      <c r="A696" s="24"/>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x14ac:dyDescent="0.25">
      <c r="A697" s="24"/>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x14ac:dyDescent="0.25">
      <c r="A698" s="24"/>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x14ac:dyDescent="0.25">
      <c r="A699" s="24"/>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x14ac:dyDescent="0.25">
      <c r="A700" s="24"/>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x14ac:dyDescent="0.25">
      <c r="A701" s="24"/>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x14ac:dyDescent="0.25">
      <c r="A702" s="24"/>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x14ac:dyDescent="0.25">
      <c r="A703" s="24"/>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x14ac:dyDescent="0.25">
      <c r="A704" s="24"/>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x14ac:dyDescent="0.25">
      <c r="A705" s="24"/>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x14ac:dyDescent="0.25">
      <c r="A706" s="24"/>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x14ac:dyDescent="0.25">
      <c r="A707" s="24"/>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x14ac:dyDescent="0.25">
      <c r="A708" s="24"/>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x14ac:dyDescent="0.25">
      <c r="A709" s="24"/>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x14ac:dyDescent="0.25">
      <c r="A710" s="24"/>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x14ac:dyDescent="0.25">
      <c r="A711" s="24"/>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x14ac:dyDescent="0.25">
      <c r="A712" s="24"/>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x14ac:dyDescent="0.25">
      <c r="A713" s="24"/>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x14ac:dyDescent="0.25">
      <c r="A714" s="24"/>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x14ac:dyDescent="0.25">
      <c r="A715" s="24"/>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x14ac:dyDescent="0.25">
      <c r="A716" s="24"/>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x14ac:dyDescent="0.25">
      <c r="A717" s="24"/>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x14ac:dyDescent="0.25">
      <c r="A718" s="24"/>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x14ac:dyDescent="0.25">
      <c r="A719" s="24"/>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x14ac:dyDescent="0.25">
      <c r="A720" s="24"/>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x14ac:dyDescent="0.25">
      <c r="A721" s="24"/>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x14ac:dyDescent="0.25">
      <c r="A722" s="24"/>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x14ac:dyDescent="0.25">
      <c r="A723" s="24"/>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x14ac:dyDescent="0.25">
      <c r="A724" s="24"/>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x14ac:dyDescent="0.25">
      <c r="A725" s="24"/>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x14ac:dyDescent="0.25">
      <c r="A726" s="24"/>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x14ac:dyDescent="0.25">
      <c r="A727" s="24"/>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x14ac:dyDescent="0.25">
      <c r="A728" s="24"/>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x14ac:dyDescent="0.25">
      <c r="A729" s="24"/>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x14ac:dyDescent="0.25">
      <c r="A730" s="24"/>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x14ac:dyDescent="0.25">
      <c r="A731" s="24"/>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x14ac:dyDescent="0.25">
      <c r="A732" s="24"/>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x14ac:dyDescent="0.25">
      <c r="A733" s="24"/>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x14ac:dyDescent="0.25">
      <c r="A734" s="24"/>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x14ac:dyDescent="0.25">
      <c r="A735" s="24"/>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x14ac:dyDescent="0.25">
      <c r="A736" s="24"/>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x14ac:dyDescent="0.25">
      <c r="A737" s="24"/>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x14ac:dyDescent="0.25">
      <c r="A738" s="24"/>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x14ac:dyDescent="0.25">
      <c r="A739" s="24"/>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x14ac:dyDescent="0.25">
      <c r="A740" s="24"/>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x14ac:dyDescent="0.25">
      <c r="A741" s="24"/>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x14ac:dyDescent="0.25">
      <c r="A742" s="24"/>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x14ac:dyDescent="0.25">
      <c r="A743" s="24"/>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x14ac:dyDescent="0.25">
      <c r="A744" s="24"/>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x14ac:dyDescent="0.25">
      <c r="A745" s="24"/>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x14ac:dyDescent="0.25">
      <c r="A746" s="24"/>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x14ac:dyDescent="0.25">
      <c r="A747" s="24"/>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x14ac:dyDescent="0.25">
      <c r="A748" s="24"/>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x14ac:dyDescent="0.25">
      <c r="A749" s="24"/>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x14ac:dyDescent="0.25">
      <c r="A750" s="24"/>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x14ac:dyDescent="0.25">
      <c r="A751" s="24"/>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x14ac:dyDescent="0.25">
      <c r="A752" s="24"/>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x14ac:dyDescent="0.25">
      <c r="A753" s="24"/>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x14ac:dyDescent="0.25">
      <c r="A754" s="24"/>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x14ac:dyDescent="0.25">
      <c r="A755" s="24"/>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x14ac:dyDescent="0.25">
      <c r="A756" s="24"/>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x14ac:dyDescent="0.25">
      <c r="A757" s="24"/>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x14ac:dyDescent="0.25">
      <c r="A758" s="24"/>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x14ac:dyDescent="0.25">
      <c r="A759" s="24"/>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x14ac:dyDescent="0.25">
      <c r="A760" s="24"/>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x14ac:dyDescent="0.25">
      <c r="A761" s="24"/>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x14ac:dyDescent="0.25">
      <c r="A762" s="24"/>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x14ac:dyDescent="0.25">
      <c r="A763" s="24"/>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x14ac:dyDescent="0.25">
      <c r="A764" s="24"/>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x14ac:dyDescent="0.25">
      <c r="A765" s="24"/>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x14ac:dyDescent="0.25">
      <c r="A766" s="24"/>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x14ac:dyDescent="0.25">
      <c r="A767" s="24"/>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x14ac:dyDescent="0.25">
      <c r="A768" s="24"/>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x14ac:dyDescent="0.25">
      <c r="A769" s="24"/>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x14ac:dyDescent="0.25">
      <c r="A770" s="24"/>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x14ac:dyDescent="0.25">
      <c r="A771" s="24"/>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x14ac:dyDescent="0.25">
      <c r="A772" s="24"/>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x14ac:dyDescent="0.25">
      <c r="A773" s="24"/>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x14ac:dyDescent="0.25">
      <c r="A774" s="24"/>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x14ac:dyDescent="0.25">
      <c r="A775" s="24"/>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x14ac:dyDescent="0.25">
      <c r="A776" s="24"/>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x14ac:dyDescent="0.25">
      <c r="A777" s="24"/>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x14ac:dyDescent="0.25">
      <c r="A778" s="24"/>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x14ac:dyDescent="0.25">
      <c r="A779" s="24"/>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x14ac:dyDescent="0.25">
      <c r="A780" s="24"/>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x14ac:dyDescent="0.25">
      <c r="A781" s="24"/>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x14ac:dyDescent="0.25">
      <c r="A782" s="24"/>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x14ac:dyDescent="0.25">
      <c r="A783" s="24"/>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x14ac:dyDescent="0.25">
      <c r="A784" s="24"/>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x14ac:dyDescent="0.25">
      <c r="A785" s="24"/>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x14ac:dyDescent="0.25">
      <c r="A786" s="24"/>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x14ac:dyDescent="0.25">
      <c r="A787" s="24"/>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x14ac:dyDescent="0.25">
      <c r="A788" s="24"/>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x14ac:dyDescent="0.25">
      <c r="A789" s="24"/>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x14ac:dyDescent="0.25">
      <c r="A790" s="24"/>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x14ac:dyDescent="0.25">
      <c r="A791" s="24"/>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x14ac:dyDescent="0.25">
      <c r="A792" s="24"/>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x14ac:dyDescent="0.25">
      <c r="A793" s="24"/>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x14ac:dyDescent="0.25">
      <c r="A794" s="24"/>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x14ac:dyDescent="0.25">
      <c r="A795" s="24"/>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x14ac:dyDescent="0.25">
      <c r="A796" s="24"/>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x14ac:dyDescent="0.25">
      <c r="A797" s="24"/>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x14ac:dyDescent="0.25">
      <c r="A798" s="24"/>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x14ac:dyDescent="0.25">
      <c r="A799" s="24"/>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x14ac:dyDescent="0.25">
      <c r="A800" s="24"/>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x14ac:dyDescent="0.25">
      <c r="A801" s="24"/>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x14ac:dyDescent="0.25">
      <c r="A802" s="24"/>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x14ac:dyDescent="0.25">
      <c r="A803" s="24"/>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x14ac:dyDescent="0.25">
      <c r="A804" s="24"/>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x14ac:dyDescent="0.25">
      <c r="A805" s="24"/>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x14ac:dyDescent="0.25">
      <c r="A806" s="24"/>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x14ac:dyDescent="0.25">
      <c r="A807" s="24"/>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x14ac:dyDescent="0.25">
      <c r="A808" s="24"/>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x14ac:dyDescent="0.25">
      <c r="A809" s="24"/>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x14ac:dyDescent="0.25">
      <c r="A810" s="24"/>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x14ac:dyDescent="0.25">
      <c r="A811" s="24"/>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x14ac:dyDescent="0.25">
      <c r="A812" s="24"/>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x14ac:dyDescent="0.25">
      <c r="A813" s="24"/>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x14ac:dyDescent="0.25">
      <c r="A814" s="24"/>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x14ac:dyDescent="0.25">
      <c r="A815" s="24"/>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x14ac:dyDescent="0.25">
      <c r="A816" s="24"/>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x14ac:dyDescent="0.25">
      <c r="A817" s="24"/>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x14ac:dyDescent="0.25">
      <c r="A818" s="24"/>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x14ac:dyDescent="0.25">
      <c r="A819" s="24"/>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x14ac:dyDescent="0.25">
      <c r="A820" s="24"/>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x14ac:dyDescent="0.25">
      <c r="A821" s="24"/>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x14ac:dyDescent="0.25">
      <c r="A822" s="24"/>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x14ac:dyDescent="0.25">
      <c r="A823" s="24"/>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x14ac:dyDescent="0.25">
      <c r="A824" s="24"/>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x14ac:dyDescent="0.25">
      <c r="A825" s="24"/>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x14ac:dyDescent="0.25">
      <c r="A826" s="24"/>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x14ac:dyDescent="0.25">
      <c r="A827" s="24"/>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x14ac:dyDescent="0.25">
      <c r="A828" s="24"/>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x14ac:dyDescent="0.25">
      <c r="A829" s="24"/>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x14ac:dyDescent="0.25">
      <c r="A830" s="24"/>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x14ac:dyDescent="0.25">
      <c r="A831" s="24"/>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x14ac:dyDescent="0.25">
      <c r="A832" s="24"/>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x14ac:dyDescent="0.25">
      <c r="A833" s="24"/>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x14ac:dyDescent="0.25">
      <c r="A834" s="24"/>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x14ac:dyDescent="0.25">
      <c r="A835" s="24"/>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x14ac:dyDescent="0.25">
      <c r="A836" s="24"/>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x14ac:dyDescent="0.25">
      <c r="A837" s="24"/>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x14ac:dyDescent="0.25">
      <c r="A838" s="24"/>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x14ac:dyDescent="0.25">
      <c r="A839" s="24"/>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x14ac:dyDescent="0.25">
      <c r="A840" s="24"/>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x14ac:dyDescent="0.25">
      <c r="A841" s="24"/>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x14ac:dyDescent="0.25">
      <c r="A842" s="24"/>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x14ac:dyDescent="0.25">
      <c r="A843" s="24"/>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x14ac:dyDescent="0.25">
      <c r="A844" s="24"/>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x14ac:dyDescent="0.25">
      <c r="A845" s="24"/>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x14ac:dyDescent="0.25">
      <c r="A846" s="24"/>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x14ac:dyDescent="0.25">
      <c r="A847" s="24"/>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x14ac:dyDescent="0.25">
      <c r="A848" s="24"/>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x14ac:dyDescent="0.25">
      <c r="A849" s="24"/>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x14ac:dyDescent="0.25">
      <c r="A850" s="24"/>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x14ac:dyDescent="0.25">
      <c r="A851" s="24"/>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x14ac:dyDescent="0.25">
      <c r="A852" s="24"/>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x14ac:dyDescent="0.25">
      <c r="A853" s="24"/>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x14ac:dyDescent="0.25">
      <c r="A854" s="24"/>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x14ac:dyDescent="0.25">
      <c r="A855" s="24"/>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x14ac:dyDescent="0.25">
      <c r="A856" s="24"/>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x14ac:dyDescent="0.25">
      <c r="A857" s="24"/>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x14ac:dyDescent="0.25">
      <c r="A858" s="24"/>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x14ac:dyDescent="0.25">
      <c r="A859" s="24"/>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x14ac:dyDescent="0.25">
      <c r="A860" s="24"/>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x14ac:dyDescent="0.25">
      <c r="A861" s="24"/>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x14ac:dyDescent="0.25">
      <c r="A862" s="24"/>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x14ac:dyDescent="0.25">
      <c r="A863" s="24"/>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x14ac:dyDescent="0.25">
      <c r="A864" s="24"/>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x14ac:dyDescent="0.25">
      <c r="A865" s="24"/>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x14ac:dyDescent="0.25">
      <c r="A866" s="24"/>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x14ac:dyDescent="0.25">
      <c r="A867" s="24"/>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x14ac:dyDescent="0.25">
      <c r="A868" s="24"/>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x14ac:dyDescent="0.25">
      <c r="A869" s="24"/>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x14ac:dyDescent="0.25">
      <c r="A870" s="24"/>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x14ac:dyDescent="0.25">
      <c r="A871" s="24"/>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x14ac:dyDescent="0.25">
      <c r="A872" s="24"/>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x14ac:dyDescent="0.25">
      <c r="A873" s="24"/>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x14ac:dyDescent="0.25">
      <c r="A874" s="24"/>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x14ac:dyDescent="0.25">
      <c r="A875" s="24"/>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x14ac:dyDescent="0.25">
      <c r="A876" s="24"/>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x14ac:dyDescent="0.25">
      <c r="A877" s="24"/>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x14ac:dyDescent="0.25">
      <c r="A878" s="24"/>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x14ac:dyDescent="0.25">
      <c r="A879" s="24"/>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x14ac:dyDescent="0.25">
      <c r="A880" s="24"/>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x14ac:dyDescent="0.25">
      <c r="A881" s="24"/>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x14ac:dyDescent="0.25">
      <c r="A882" s="24"/>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x14ac:dyDescent="0.25">
      <c r="A883" s="24"/>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x14ac:dyDescent="0.25">
      <c r="A884" s="24"/>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x14ac:dyDescent="0.25">
      <c r="A885" s="24"/>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x14ac:dyDescent="0.25">
      <c r="A886" s="24"/>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x14ac:dyDescent="0.25">
      <c r="A887" s="24"/>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x14ac:dyDescent="0.25">
      <c r="A888" s="24"/>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x14ac:dyDescent="0.25">
      <c r="A889" s="24"/>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x14ac:dyDescent="0.25">
      <c r="A890" s="24"/>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x14ac:dyDescent="0.25">
      <c r="A891" s="24"/>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x14ac:dyDescent="0.25">
      <c r="A892" s="24"/>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x14ac:dyDescent="0.25">
      <c r="A893" s="24"/>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x14ac:dyDescent="0.25">
      <c r="A894" s="24"/>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x14ac:dyDescent="0.25">
      <c r="A895" s="24"/>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x14ac:dyDescent="0.25">
      <c r="A896" s="24"/>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x14ac:dyDescent="0.25">
      <c r="A897" s="24"/>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x14ac:dyDescent="0.25">
      <c r="A898" s="24"/>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x14ac:dyDescent="0.25">
      <c r="A899" s="24"/>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x14ac:dyDescent="0.25">
      <c r="A900" s="24"/>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x14ac:dyDescent="0.25">
      <c r="A901" s="24"/>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x14ac:dyDescent="0.25">
      <c r="A902" s="24"/>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x14ac:dyDescent="0.25">
      <c r="A903" s="24"/>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x14ac:dyDescent="0.25">
      <c r="A904" s="24"/>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x14ac:dyDescent="0.25">
      <c r="A905" s="24"/>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x14ac:dyDescent="0.25">
      <c r="A906" s="24"/>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x14ac:dyDescent="0.25">
      <c r="A907" s="24"/>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x14ac:dyDescent="0.25">
      <c r="A908" s="24"/>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x14ac:dyDescent="0.25">
      <c r="A909" s="24"/>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x14ac:dyDescent="0.25">
      <c r="A910" s="24"/>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x14ac:dyDescent="0.25">
      <c r="A911" s="24"/>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x14ac:dyDescent="0.25">
      <c r="A912" s="24"/>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x14ac:dyDescent="0.25">
      <c r="A913" s="24"/>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x14ac:dyDescent="0.25">
      <c r="A914" s="24"/>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x14ac:dyDescent="0.25">
      <c r="A915" s="24"/>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x14ac:dyDescent="0.25">
      <c r="A916" s="24"/>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x14ac:dyDescent="0.25">
      <c r="A917" s="24"/>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x14ac:dyDescent="0.25">
      <c r="A918" s="24"/>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x14ac:dyDescent="0.25">
      <c r="A919" s="24"/>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x14ac:dyDescent="0.25">
      <c r="A920" s="24"/>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x14ac:dyDescent="0.25">
      <c r="A921" s="24"/>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x14ac:dyDescent="0.25">
      <c r="A922" s="24"/>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x14ac:dyDescent="0.25">
      <c r="A923" s="24"/>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x14ac:dyDescent="0.25">
      <c r="A924" s="24"/>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x14ac:dyDescent="0.25">
      <c r="A925" s="24"/>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x14ac:dyDescent="0.25">
      <c r="A926" s="24"/>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x14ac:dyDescent="0.25">
      <c r="A927" s="24"/>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x14ac:dyDescent="0.25">
      <c r="A928" s="24"/>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x14ac:dyDescent="0.25">
      <c r="A929" s="24"/>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x14ac:dyDescent="0.25">
      <c r="A930" s="24"/>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x14ac:dyDescent="0.25">
      <c r="A931" s="24"/>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x14ac:dyDescent="0.25">
      <c r="A932" s="24"/>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x14ac:dyDescent="0.25">
      <c r="A933" s="24"/>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x14ac:dyDescent="0.25">
      <c r="A934" s="24"/>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x14ac:dyDescent="0.25">
      <c r="A935" s="24"/>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x14ac:dyDescent="0.25">
      <c r="A936" s="24"/>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x14ac:dyDescent="0.25">
      <c r="A937" s="24"/>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x14ac:dyDescent="0.25">
      <c r="A938" s="24"/>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x14ac:dyDescent="0.25">
      <c r="A939" s="24"/>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x14ac:dyDescent="0.25">
      <c r="A940" s="24"/>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x14ac:dyDescent="0.25">
      <c r="A941" s="24"/>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x14ac:dyDescent="0.25">
      <c r="A942" s="24"/>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x14ac:dyDescent="0.25">
      <c r="A943" s="24"/>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x14ac:dyDescent="0.25">
      <c r="A944" s="24"/>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x14ac:dyDescent="0.25">
      <c r="A945" s="24"/>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x14ac:dyDescent="0.25">
      <c r="A946" s="24"/>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x14ac:dyDescent="0.25">
      <c r="A947" s="24"/>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x14ac:dyDescent="0.25">
      <c r="A948" s="24"/>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x14ac:dyDescent="0.25">
      <c r="A949" s="24"/>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x14ac:dyDescent="0.25">
      <c r="A950" s="24"/>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x14ac:dyDescent="0.25">
      <c r="A951" s="24"/>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x14ac:dyDescent="0.25">
      <c r="A952" s="24"/>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x14ac:dyDescent="0.25">
      <c r="A953" s="24"/>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x14ac:dyDescent="0.25">
      <c r="A954" s="24"/>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x14ac:dyDescent="0.25">
      <c r="A955" s="24"/>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x14ac:dyDescent="0.25">
      <c r="A956" s="24"/>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x14ac:dyDescent="0.25">
      <c r="A957" s="24"/>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x14ac:dyDescent="0.25">
      <c r="A958" s="24"/>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x14ac:dyDescent="0.25">
      <c r="A959" s="24"/>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x14ac:dyDescent="0.25">
      <c r="A960" s="24"/>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x14ac:dyDescent="0.25">
      <c r="A961" s="24"/>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x14ac:dyDescent="0.25">
      <c r="A962" s="24"/>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x14ac:dyDescent="0.25">
      <c r="A963" s="24"/>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x14ac:dyDescent="0.25">
      <c r="A964" s="24"/>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x14ac:dyDescent="0.25">
      <c r="A965" s="24"/>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x14ac:dyDescent="0.25">
      <c r="A966" s="24"/>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x14ac:dyDescent="0.25">
      <c r="A967" s="24"/>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x14ac:dyDescent="0.25">
      <c r="A968" s="24"/>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x14ac:dyDescent="0.25">
      <c r="A969" s="24"/>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x14ac:dyDescent="0.25">
      <c r="A970" s="24"/>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x14ac:dyDescent="0.25">
      <c r="A971" s="24"/>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x14ac:dyDescent="0.25">
      <c r="A972" s="24"/>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x14ac:dyDescent="0.25">
      <c r="A973" s="24"/>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x14ac:dyDescent="0.25">
      <c r="A974" s="24"/>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x14ac:dyDescent="0.25">
      <c r="A975" s="24"/>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x14ac:dyDescent="0.25">
      <c r="A976" s="24"/>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x14ac:dyDescent="0.25">
      <c r="A977" s="24"/>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x14ac:dyDescent="0.25">
      <c r="A978" s="24"/>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x14ac:dyDescent="0.25">
      <c r="A979" s="24"/>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x14ac:dyDescent="0.25">
      <c r="A980" s="24"/>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x14ac:dyDescent="0.25">
      <c r="A981" s="24"/>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x14ac:dyDescent="0.25">
      <c r="A982" s="24"/>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x14ac:dyDescent="0.25">
      <c r="A983" s="24"/>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x14ac:dyDescent="0.25">
      <c r="A984" s="24"/>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x14ac:dyDescent="0.25">
      <c r="A985" s="24"/>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x14ac:dyDescent="0.25">
      <c r="A986" s="24"/>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x14ac:dyDescent="0.25">
      <c r="A987" s="24"/>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x14ac:dyDescent="0.25">
      <c r="A988" s="24"/>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x14ac:dyDescent="0.25">
      <c r="A989" s="24"/>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x14ac:dyDescent="0.25">
      <c r="A990" s="24"/>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x14ac:dyDescent="0.25">
      <c r="A991" s="24"/>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x14ac:dyDescent="0.25">
      <c r="A992" s="24"/>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x14ac:dyDescent="0.25">
      <c r="A993" s="24"/>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x14ac:dyDescent="0.25">
      <c r="A994" s="24"/>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x14ac:dyDescent="0.25">
      <c r="A995" s="24"/>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x14ac:dyDescent="0.25">
      <c r="A996" s="24"/>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x14ac:dyDescent="0.25">
      <c r="A997" s="24"/>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x14ac:dyDescent="0.25">
      <c r="A998" s="24"/>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x14ac:dyDescent="0.25">
      <c r="A999" s="24"/>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x14ac:dyDescent="0.25">
      <c r="A1000" s="24"/>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x14ac:dyDescent="0.25">
      <c r="A1001" s="24"/>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x14ac:dyDescent="0.25">
      <c r="A1002" s="24"/>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x14ac:dyDescent="0.25">
      <c r="A1003" s="24"/>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x14ac:dyDescent="0.25">
      <c r="A1004" s="24"/>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x14ac:dyDescent="0.25">
      <c r="A1005" s="24"/>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x14ac:dyDescent="0.25">
      <c r="A1006" s="24"/>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5.75" x14ac:dyDescent="0.25">
      <c r="A1007" s="24"/>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5.75" x14ac:dyDescent="0.25">
      <c r="A1008" s="24"/>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5.75" x14ac:dyDescent="0.25">
      <c r="A1009" s="24"/>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spans="1:26" ht="15.75" x14ac:dyDescent="0.25">
      <c r="A1010" s="24"/>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spans="1:26" ht="15.75" x14ac:dyDescent="0.25">
      <c r="A1011" s="24"/>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spans="1:26" ht="15.75" x14ac:dyDescent="0.25">
      <c r="A1012" s="24"/>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spans="1:26" ht="15.75" x14ac:dyDescent="0.25">
      <c r="A1013" s="24"/>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spans="1:26" ht="15.75" x14ac:dyDescent="0.25">
      <c r="A1014" s="24"/>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spans="1:26" ht="15.75" x14ac:dyDescent="0.25">
      <c r="A1015" s="24"/>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spans="1:26" ht="15.75" x14ac:dyDescent="0.25">
      <c r="A1016" s="24"/>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spans="1:26" ht="15.75" x14ac:dyDescent="0.25">
      <c r="A1017" s="24"/>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spans="1:26" ht="15.75" x14ac:dyDescent="0.25">
      <c r="A1018" s="24"/>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spans="1:26" ht="15.75" x14ac:dyDescent="0.25">
      <c r="A1019" s="24"/>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row>
    <row r="1020" spans="1:26" ht="15.75" x14ac:dyDescent="0.25">
      <c r="A1020" s="24"/>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row>
    <row r="1021" spans="1:26" ht="15.75" x14ac:dyDescent="0.25">
      <c r="A1021" s="24"/>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row>
    <row r="1022" spans="1:26" ht="15.75" x14ac:dyDescent="0.25">
      <c r="A1022" s="24"/>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row>
    <row r="1023" spans="1:26" ht="15.75" x14ac:dyDescent="0.25">
      <c r="A1023" s="24"/>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row>
    <row r="1024" spans="1:26" ht="15.75" x14ac:dyDescent="0.25">
      <c r="A1024" s="24"/>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row>
    <row r="1025" spans="1:26" ht="15.75" x14ac:dyDescent="0.25">
      <c r="A1025" s="24"/>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row>
    <row r="1026" spans="1:26" ht="15.75" x14ac:dyDescent="0.25">
      <c r="A1026" s="24"/>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row>
    <row r="1027" spans="1:26" ht="15.75" x14ac:dyDescent="0.25">
      <c r="A1027" s="24"/>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row>
    <row r="1028" spans="1:26" ht="15.75" x14ac:dyDescent="0.25">
      <c r="A1028" s="24"/>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row>
    <row r="1029" spans="1:26" ht="15.75" x14ac:dyDescent="0.25">
      <c r="A1029" s="24"/>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row>
    <row r="1030" spans="1:26" ht="15.75" x14ac:dyDescent="0.25">
      <c r="A1030" s="24"/>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row>
    <row r="1031" spans="1:26" ht="15.75" x14ac:dyDescent="0.25">
      <c r="A1031" s="24"/>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row>
    <row r="1032" spans="1:26" ht="15.75" x14ac:dyDescent="0.25">
      <c r="A1032" s="24"/>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row>
    <row r="1033" spans="1:26" ht="15.75" x14ac:dyDescent="0.25">
      <c r="A1033" s="24"/>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row>
    <row r="1034" spans="1:26" ht="15.75" x14ac:dyDescent="0.25">
      <c r="A1034" s="24"/>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row>
    <row r="1035" spans="1:26" ht="15.75" x14ac:dyDescent="0.25">
      <c r="A1035" s="24"/>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row>
    <row r="1036" spans="1:26" ht="15.75" x14ac:dyDescent="0.25">
      <c r="A1036" s="24"/>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row>
    <row r="1037" spans="1:26" ht="15.75" x14ac:dyDescent="0.25">
      <c r="A1037" s="24"/>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row>
    <row r="1038" spans="1:26" ht="15.75" x14ac:dyDescent="0.25">
      <c r="A1038" s="24"/>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row>
    <row r="1039" spans="1:26" ht="15.75" x14ac:dyDescent="0.25">
      <c r="A1039" s="24"/>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row>
    <row r="1040" spans="1:26" ht="15.75" x14ac:dyDescent="0.25">
      <c r="A1040" s="24"/>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row>
    <row r="1041" spans="1:26" ht="15.75" x14ac:dyDescent="0.25">
      <c r="A1041" s="24"/>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row>
    <row r="1042" spans="1:26" ht="15.75" x14ac:dyDescent="0.25">
      <c r="A1042" s="24"/>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row>
    <row r="1043" spans="1:26" ht="15.75" x14ac:dyDescent="0.25">
      <c r="A1043" s="24"/>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row>
    <row r="1044" spans="1:26" ht="15.75" x14ac:dyDescent="0.25">
      <c r="A1044" s="24"/>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row>
    <row r="1045" spans="1:26" ht="15.75" x14ac:dyDescent="0.25">
      <c r="A1045" s="24"/>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row>
    <row r="1046" spans="1:26" ht="15.75" x14ac:dyDescent="0.25">
      <c r="A1046" s="24"/>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row>
    <row r="1047" spans="1:26" ht="15.75" x14ac:dyDescent="0.25">
      <c r="A1047" s="24"/>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row>
    <row r="1048" spans="1:26" ht="15.75" x14ac:dyDescent="0.25">
      <c r="A1048" s="24"/>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row>
    <row r="1049" spans="1:26" ht="15.75" x14ac:dyDescent="0.25">
      <c r="A1049" s="24"/>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row>
    <row r="1050" spans="1:26" ht="15.75" x14ac:dyDescent="0.25">
      <c r="A1050" s="24"/>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row>
    <row r="1051" spans="1:26" ht="15.75" x14ac:dyDescent="0.25">
      <c r="A1051" s="24"/>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row>
    <row r="1052" spans="1:26" ht="15.75" x14ac:dyDescent="0.25">
      <c r="A1052" s="24"/>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row>
    <row r="1053" spans="1:26" ht="15.75" x14ac:dyDescent="0.25">
      <c r="A1053" s="24"/>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row>
    <row r="1054" spans="1:26" ht="15.75" x14ac:dyDescent="0.25">
      <c r="A1054" s="24"/>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row>
    <row r="1055" spans="1:26" ht="15.75" x14ac:dyDescent="0.25">
      <c r="A1055" s="24"/>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row>
    <row r="1056" spans="1:26" ht="15.75" x14ac:dyDescent="0.25">
      <c r="A1056" s="24"/>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row>
    <row r="1057" spans="1:26" ht="15.75" x14ac:dyDescent="0.25">
      <c r="A1057" s="24"/>
      <c r="B1057" s="2"/>
      <c r="C1057" s="2"/>
      <c r="D1057" s="2"/>
      <c r="E1057" s="2"/>
      <c r="F1057" s="2"/>
      <c r="G1057" s="2"/>
      <c r="H1057" s="2"/>
      <c r="I1057" s="2"/>
      <c r="J1057" s="2"/>
      <c r="K1057" s="2"/>
      <c r="L1057" s="2"/>
      <c r="M1057" s="2"/>
      <c r="N1057" s="2"/>
      <c r="O1057" s="2"/>
      <c r="P1057" s="2"/>
      <c r="Q1057" s="2"/>
      <c r="R1057" s="2"/>
      <c r="S1057" s="2"/>
      <c r="T1057" s="2"/>
      <c r="U1057" s="2"/>
      <c r="V1057" s="2"/>
      <c r="W1057" s="2"/>
      <c r="X1057" s="2"/>
      <c r="Y1057" s="2"/>
      <c r="Z1057" s="2"/>
    </row>
    <row r="1058" spans="1:26" ht="15.75" x14ac:dyDescent="0.25">
      <c r="A1058" s="24"/>
      <c r="B1058" s="2"/>
      <c r="C1058" s="2"/>
      <c r="D1058" s="2"/>
      <c r="E1058" s="2"/>
      <c r="F1058" s="2"/>
      <c r="G1058" s="2"/>
      <c r="H1058" s="2"/>
      <c r="I1058" s="2"/>
      <c r="J1058" s="2"/>
      <c r="K1058" s="2"/>
      <c r="L1058" s="2"/>
      <c r="M1058" s="2"/>
      <c r="N1058" s="2"/>
      <c r="O1058" s="2"/>
      <c r="P1058" s="2"/>
      <c r="Q1058" s="2"/>
      <c r="R1058" s="2"/>
      <c r="S1058" s="2"/>
      <c r="T1058" s="2"/>
      <c r="U1058" s="2"/>
      <c r="V1058" s="2"/>
      <c r="W1058" s="2"/>
      <c r="X1058" s="2"/>
      <c r="Y1058" s="2"/>
      <c r="Z1058" s="2"/>
    </row>
    <row r="1059" spans="1:26" ht="15.75" x14ac:dyDescent="0.25">
      <c r="A1059" s="24"/>
      <c r="B1059" s="2"/>
      <c r="C1059" s="2"/>
      <c r="D1059" s="2"/>
      <c r="E1059" s="2"/>
      <c r="F1059" s="2"/>
      <c r="G1059" s="2"/>
      <c r="H1059" s="2"/>
      <c r="I1059" s="2"/>
      <c r="J1059" s="2"/>
      <c r="K1059" s="2"/>
      <c r="L1059" s="2"/>
      <c r="M1059" s="2"/>
      <c r="N1059" s="2"/>
      <c r="O1059" s="2"/>
      <c r="P1059" s="2"/>
      <c r="Q1059" s="2"/>
      <c r="R1059" s="2"/>
      <c r="S1059" s="2"/>
      <c r="T1059" s="2"/>
      <c r="U1059" s="2"/>
      <c r="V1059" s="2"/>
      <c r="W1059" s="2"/>
      <c r="X1059" s="2"/>
      <c r="Y1059" s="2"/>
      <c r="Z1059" s="2"/>
    </row>
    <row r="1060" spans="1:26" ht="15.75" x14ac:dyDescent="0.25">
      <c r="A1060" s="24"/>
      <c r="B1060" s="2"/>
      <c r="C1060" s="2"/>
      <c r="D1060" s="2"/>
      <c r="E1060" s="2"/>
      <c r="F1060" s="2"/>
      <c r="G1060" s="2"/>
      <c r="H1060" s="2"/>
      <c r="I1060" s="2"/>
      <c r="J1060" s="2"/>
      <c r="K1060" s="2"/>
      <c r="L1060" s="2"/>
      <c r="M1060" s="2"/>
      <c r="N1060" s="2"/>
      <c r="O1060" s="2"/>
      <c r="P1060" s="2"/>
      <c r="Q1060" s="2"/>
      <c r="R1060" s="2"/>
      <c r="S1060" s="2"/>
      <c r="T1060" s="2"/>
      <c r="U1060" s="2"/>
      <c r="V1060" s="2"/>
      <c r="W1060" s="2"/>
      <c r="X1060" s="2"/>
      <c r="Y1060" s="2"/>
      <c r="Z1060" s="2"/>
    </row>
    <row r="1061" spans="1:26" ht="15.75" x14ac:dyDescent="0.25">
      <c r="A1061" s="24"/>
      <c r="B1061" s="2"/>
      <c r="C1061" s="2"/>
      <c r="D1061" s="2"/>
      <c r="E1061" s="2"/>
      <c r="F1061" s="2"/>
      <c r="G1061" s="2"/>
      <c r="H1061" s="2"/>
      <c r="I1061" s="2"/>
      <c r="J1061" s="2"/>
      <c r="K1061" s="2"/>
      <c r="L1061" s="2"/>
      <c r="M1061" s="2"/>
      <c r="N1061" s="2"/>
      <c r="O1061" s="2"/>
      <c r="P1061" s="2"/>
      <c r="Q1061" s="2"/>
      <c r="R1061" s="2"/>
      <c r="S1061" s="2"/>
      <c r="T1061" s="2"/>
      <c r="U1061" s="2"/>
      <c r="V1061" s="2"/>
      <c r="W1061" s="2"/>
      <c r="X1061" s="2"/>
      <c r="Y1061" s="2"/>
      <c r="Z1061" s="2"/>
    </row>
    <row r="1062" spans="1:26" ht="15.75" x14ac:dyDescent="0.25">
      <c r="A1062" s="24"/>
      <c r="B1062" s="2"/>
      <c r="C1062" s="2"/>
      <c r="D1062" s="2"/>
      <c r="E1062" s="2"/>
      <c r="F1062" s="2"/>
      <c r="G1062" s="2"/>
      <c r="H1062" s="2"/>
      <c r="I1062" s="2"/>
      <c r="J1062" s="2"/>
      <c r="K1062" s="2"/>
      <c r="L1062" s="2"/>
      <c r="M1062" s="2"/>
      <c r="N1062" s="2"/>
      <c r="O1062" s="2"/>
      <c r="P1062" s="2"/>
      <c r="Q1062" s="2"/>
      <c r="R1062" s="2"/>
      <c r="S1062" s="2"/>
      <c r="T1062" s="2"/>
      <c r="U1062" s="2"/>
      <c r="V1062" s="2"/>
      <c r="W1062" s="2"/>
      <c r="X1062" s="2"/>
      <c r="Y1062" s="2"/>
      <c r="Z1062" s="2"/>
    </row>
    <row r="1063" spans="1:26" ht="15.75" x14ac:dyDescent="0.25">
      <c r="A1063" s="24"/>
      <c r="B1063" s="2"/>
      <c r="C1063" s="2"/>
      <c r="D1063" s="2"/>
      <c r="E1063" s="2"/>
      <c r="F1063" s="2"/>
      <c r="G1063" s="2"/>
      <c r="H1063" s="2"/>
      <c r="I1063" s="2"/>
      <c r="J1063" s="2"/>
      <c r="K1063" s="2"/>
      <c r="L1063" s="2"/>
      <c r="M1063" s="2"/>
      <c r="N1063" s="2"/>
      <c r="O1063" s="2"/>
      <c r="P1063" s="2"/>
      <c r="Q1063" s="2"/>
      <c r="R1063" s="2"/>
      <c r="S1063" s="2"/>
      <c r="T1063" s="2"/>
      <c r="U1063" s="2"/>
      <c r="V1063" s="2"/>
      <c r="W1063" s="2"/>
      <c r="X1063" s="2"/>
      <c r="Y1063" s="2"/>
      <c r="Z1063" s="2"/>
    </row>
    <row r="1064" spans="1:26" ht="15.75" x14ac:dyDescent="0.25">
      <c r="A1064" s="24"/>
      <c r="B1064" s="2"/>
      <c r="C1064" s="2"/>
      <c r="D1064" s="2"/>
      <c r="E1064" s="2"/>
      <c r="F1064" s="2"/>
      <c r="G1064" s="2"/>
      <c r="H1064" s="2"/>
      <c r="I1064" s="2"/>
      <c r="J1064" s="2"/>
      <c r="K1064" s="2"/>
      <c r="L1064" s="2"/>
      <c r="M1064" s="2"/>
      <c r="N1064" s="2"/>
      <c r="O1064" s="2"/>
      <c r="P1064" s="2"/>
      <c r="Q1064" s="2"/>
      <c r="R1064" s="2"/>
      <c r="S1064" s="2"/>
      <c r="T1064" s="2"/>
      <c r="U1064" s="2"/>
      <c r="V1064" s="2"/>
      <c r="W1064" s="2"/>
      <c r="X1064" s="2"/>
      <c r="Y1064" s="2"/>
      <c r="Z1064" s="2"/>
    </row>
    <row r="1065" spans="1:26" ht="15.75" x14ac:dyDescent="0.25">
      <c r="A1065" s="24"/>
      <c r="B1065" s="2"/>
      <c r="C1065" s="2"/>
      <c r="D1065" s="2"/>
      <c r="E1065" s="2"/>
      <c r="F1065" s="2"/>
      <c r="G1065" s="2"/>
      <c r="H1065" s="2"/>
      <c r="I1065" s="2"/>
      <c r="J1065" s="2"/>
      <c r="K1065" s="2"/>
      <c r="L1065" s="2"/>
      <c r="M1065" s="2"/>
      <c r="N1065" s="2"/>
      <c r="O1065" s="2"/>
      <c r="P1065" s="2"/>
      <c r="Q1065" s="2"/>
      <c r="R1065" s="2"/>
      <c r="S1065" s="2"/>
      <c r="T1065" s="2"/>
      <c r="U1065" s="2"/>
      <c r="V1065" s="2"/>
      <c r="W1065" s="2"/>
      <c r="X1065" s="2"/>
      <c r="Y1065" s="2"/>
      <c r="Z1065" s="2"/>
    </row>
    <row r="1066" spans="1:26" ht="15.75" x14ac:dyDescent="0.25">
      <c r="A1066" s="24"/>
      <c r="B1066" s="2"/>
      <c r="C1066" s="2"/>
      <c r="D1066" s="2"/>
      <c r="E1066" s="2"/>
      <c r="F1066" s="2"/>
      <c r="G1066" s="2"/>
      <c r="H1066" s="2"/>
      <c r="I1066" s="2"/>
      <c r="J1066" s="2"/>
      <c r="K1066" s="2"/>
      <c r="L1066" s="2"/>
      <c r="M1066" s="2"/>
      <c r="N1066" s="2"/>
      <c r="O1066" s="2"/>
      <c r="P1066" s="2"/>
      <c r="Q1066" s="2"/>
      <c r="R1066" s="2"/>
      <c r="S1066" s="2"/>
      <c r="T1066" s="2"/>
      <c r="U1066" s="2"/>
      <c r="V1066" s="2"/>
      <c r="W1066" s="2"/>
      <c r="X1066" s="2"/>
      <c r="Y1066" s="2"/>
      <c r="Z1066" s="2"/>
    </row>
    <row r="1067" spans="1:26" ht="15.75" x14ac:dyDescent="0.25">
      <c r="A1067" s="24"/>
      <c r="B1067" s="2"/>
      <c r="C1067" s="2"/>
      <c r="D1067" s="2"/>
      <c r="E1067" s="2"/>
      <c r="F1067" s="2"/>
      <c r="G1067" s="2"/>
      <c r="H1067" s="2"/>
      <c r="I1067" s="2"/>
      <c r="J1067" s="2"/>
      <c r="K1067" s="2"/>
      <c r="L1067" s="2"/>
      <c r="M1067" s="2"/>
      <c r="N1067" s="2"/>
      <c r="O1067" s="2"/>
      <c r="P1067" s="2"/>
      <c r="Q1067" s="2"/>
      <c r="R1067" s="2"/>
      <c r="S1067" s="2"/>
      <c r="T1067" s="2"/>
      <c r="U1067" s="2"/>
      <c r="V1067" s="2"/>
      <c r="W1067" s="2"/>
      <c r="X1067" s="2"/>
      <c r="Y1067" s="2"/>
      <c r="Z1067" s="2"/>
    </row>
    <row r="1068" spans="1:26" ht="15.75" x14ac:dyDescent="0.25">
      <c r="A1068" s="24"/>
      <c r="B1068" s="2"/>
      <c r="C1068" s="2"/>
      <c r="D1068" s="2"/>
      <c r="E1068" s="2"/>
      <c r="F1068" s="2"/>
      <c r="G1068" s="2"/>
      <c r="H1068" s="2"/>
      <c r="I1068" s="2"/>
      <c r="J1068" s="2"/>
      <c r="K1068" s="2"/>
      <c r="L1068" s="2"/>
      <c r="M1068" s="2"/>
      <c r="N1068" s="2"/>
      <c r="O1068" s="2"/>
      <c r="P1068" s="2"/>
      <c r="Q1068" s="2"/>
      <c r="R1068" s="2"/>
      <c r="S1068" s="2"/>
      <c r="T1068" s="2"/>
      <c r="U1068" s="2"/>
      <c r="V1068" s="2"/>
      <c r="W1068" s="2"/>
      <c r="X1068" s="2"/>
      <c r="Y1068" s="2"/>
      <c r="Z1068" s="2"/>
    </row>
    <row r="1069" spans="1:26" ht="15.75" x14ac:dyDescent="0.25">
      <c r="A1069" s="24"/>
      <c r="B1069" s="2"/>
      <c r="C1069" s="2"/>
      <c r="D1069" s="2"/>
      <c r="E1069" s="2"/>
      <c r="F1069" s="2"/>
      <c r="G1069" s="2"/>
      <c r="H1069" s="2"/>
      <c r="I1069" s="2"/>
      <c r="J1069" s="2"/>
      <c r="K1069" s="2"/>
      <c r="L1069" s="2"/>
      <c r="M1069" s="2"/>
      <c r="N1069" s="2"/>
      <c r="O1069" s="2"/>
      <c r="P1069" s="2"/>
      <c r="Q1069" s="2"/>
      <c r="R1069" s="2"/>
      <c r="S1069" s="2"/>
      <c r="T1069" s="2"/>
      <c r="U1069" s="2"/>
      <c r="V1069" s="2"/>
      <c r="W1069" s="2"/>
      <c r="X1069" s="2"/>
      <c r="Y1069" s="2"/>
      <c r="Z1069" s="2"/>
    </row>
    <row r="1070" spans="1:26" ht="15.75" x14ac:dyDescent="0.25">
      <c r="A1070" s="24"/>
      <c r="B1070" s="2"/>
      <c r="C1070" s="2"/>
      <c r="D1070" s="2"/>
      <c r="E1070" s="2"/>
      <c r="F1070" s="2"/>
      <c r="G1070" s="2"/>
      <c r="H1070" s="2"/>
      <c r="I1070" s="2"/>
      <c r="J1070" s="2"/>
      <c r="K1070" s="2"/>
      <c r="L1070" s="2"/>
      <c r="M1070" s="2"/>
      <c r="N1070" s="2"/>
      <c r="O1070" s="2"/>
      <c r="P1070" s="2"/>
      <c r="Q1070" s="2"/>
      <c r="R1070" s="2"/>
      <c r="S1070" s="2"/>
      <c r="T1070" s="2"/>
      <c r="U1070" s="2"/>
      <c r="V1070" s="2"/>
      <c r="W1070" s="2"/>
      <c r="X1070" s="2"/>
      <c r="Y1070" s="2"/>
      <c r="Z1070" s="2"/>
    </row>
    <row r="1071" spans="1:26" ht="15.75" x14ac:dyDescent="0.25">
      <c r="A1071" s="24"/>
      <c r="B1071" s="2"/>
      <c r="C1071" s="2"/>
      <c r="D1071" s="2"/>
      <c r="E1071" s="2"/>
      <c r="F1071" s="2"/>
      <c r="G1071" s="2"/>
      <c r="H1071" s="2"/>
      <c r="I1071" s="2"/>
      <c r="J1071" s="2"/>
      <c r="K1071" s="2"/>
      <c r="L1071" s="2"/>
      <c r="M1071" s="2"/>
      <c r="N1071" s="2"/>
      <c r="O1071" s="2"/>
      <c r="P1071" s="2"/>
      <c r="Q1071" s="2"/>
      <c r="R1071" s="2"/>
      <c r="S1071" s="2"/>
      <c r="T1071" s="2"/>
      <c r="U1071" s="2"/>
      <c r="V1071" s="2"/>
      <c r="W1071" s="2"/>
      <c r="X1071" s="2"/>
      <c r="Y1071" s="2"/>
      <c r="Z1071" s="2"/>
    </row>
    <row r="1072" spans="1:26" ht="15.75" x14ac:dyDescent="0.25">
      <c r="A1072" s="24"/>
      <c r="B1072" s="2"/>
      <c r="C1072" s="2"/>
      <c r="D1072" s="2"/>
      <c r="E1072" s="2"/>
      <c r="F1072" s="2"/>
      <c r="G1072" s="2"/>
      <c r="H1072" s="2"/>
      <c r="I1072" s="2"/>
      <c r="J1072" s="2"/>
      <c r="K1072" s="2"/>
      <c r="L1072" s="2"/>
      <c r="M1072" s="2"/>
      <c r="N1072" s="2"/>
      <c r="O1072" s="2"/>
      <c r="P1072" s="2"/>
      <c r="Q1072" s="2"/>
      <c r="R1072" s="2"/>
      <c r="S1072" s="2"/>
      <c r="T1072" s="2"/>
      <c r="U1072" s="2"/>
      <c r="V1072" s="2"/>
      <c r="W1072" s="2"/>
      <c r="X1072" s="2"/>
      <c r="Y1072" s="2"/>
      <c r="Z1072" s="2"/>
    </row>
    <row r="1073" spans="1:26" ht="15.75" x14ac:dyDescent="0.25">
      <c r="A1073" s="24"/>
      <c r="B1073" s="2"/>
      <c r="C1073" s="2"/>
      <c r="D1073" s="2"/>
      <c r="E1073" s="2"/>
      <c r="F1073" s="2"/>
      <c r="G1073" s="2"/>
      <c r="H1073" s="2"/>
      <c r="I1073" s="2"/>
      <c r="J1073" s="2"/>
      <c r="K1073" s="2"/>
      <c r="L1073" s="2"/>
      <c r="M1073" s="2"/>
      <c r="N1073" s="2"/>
      <c r="O1073" s="2"/>
      <c r="P1073" s="2"/>
      <c r="Q1073" s="2"/>
      <c r="R1073" s="2"/>
      <c r="S1073" s="2"/>
      <c r="T1073" s="2"/>
      <c r="U1073" s="2"/>
      <c r="V1073" s="2"/>
      <c r="W1073" s="2"/>
      <c r="X1073" s="2"/>
      <c r="Y1073" s="2"/>
      <c r="Z1073" s="2"/>
    </row>
    <row r="1074" spans="1:26" ht="15.75" x14ac:dyDescent="0.25">
      <c r="A1074" s="24"/>
      <c r="B1074" s="2"/>
      <c r="C1074" s="2"/>
      <c r="D1074" s="2"/>
      <c r="E1074" s="2"/>
      <c r="F1074" s="2"/>
      <c r="G1074" s="2"/>
      <c r="H1074" s="2"/>
      <c r="I1074" s="2"/>
      <c r="J1074" s="2"/>
      <c r="K1074" s="2"/>
      <c r="L1074" s="2"/>
      <c r="M1074" s="2"/>
      <c r="N1074" s="2"/>
      <c r="O1074" s="2"/>
      <c r="P1074" s="2"/>
      <c r="Q1074" s="2"/>
      <c r="R1074" s="2"/>
      <c r="S1074" s="2"/>
      <c r="T1074" s="2"/>
      <c r="U1074" s="2"/>
      <c r="V1074" s="2"/>
      <c r="W1074" s="2"/>
      <c r="X1074" s="2"/>
      <c r="Y1074" s="2"/>
      <c r="Z1074" s="2"/>
    </row>
    <row r="1075" spans="1:26" ht="15.75" x14ac:dyDescent="0.25">
      <c r="A1075" s="24"/>
      <c r="B1075" s="2"/>
      <c r="C1075" s="2"/>
      <c r="D1075" s="2"/>
      <c r="E1075" s="2"/>
      <c r="F1075" s="2"/>
      <c r="G1075" s="2"/>
      <c r="H1075" s="2"/>
      <c r="I1075" s="2"/>
      <c r="J1075" s="2"/>
      <c r="K1075" s="2"/>
      <c r="L1075" s="2"/>
      <c r="M1075" s="2"/>
      <c r="N1075" s="2"/>
      <c r="O1075" s="2"/>
      <c r="P1075" s="2"/>
      <c r="Q1075" s="2"/>
      <c r="R1075" s="2"/>
      <c r="S1075" s="2"/>
      <c r="T1075" s="2"/>
      <c r="U1075" s="2"/>
      <c r="V1075" s="2"/>
      <c r="W1075" s="2"/>
      <c r="X1075" s="2"/>
      <c r="Y1075" s="2"/>
      <c r="Z1075" s="2"/>
    </row>
    <row r="1076" spans="1:26" ht="15.75" x14ac:dyDescent="0.25">
      <c r="A1076" s="24"/>
      <c r="B1076" s="2"/>
      <c r="C1076" s="2"/>
      <c r="D1076" s="2"/>
      <c r="E1076" s="2"/>
      <c r="F1076" s="2"/>
      <c r="G1076" s="2"/>
      <c r="H1076" s="2"/>
      <c r="I1076" s="2"/>
      <c r="J1076" s="2"/>
      <c r="K1076" s="2"/>
      <c r="L1076" s="2"/>
      <c r="M1076" s="2"/>
      <c r="N1076" s="2"/>
      <c r="O1076" s="2"/>
      <c r="P1076" s="2"/>
      <c r="Q1076" s="2"/>
      <c r="R1076" s="2"/>
      <c r="S1076" s="2"/>
      <c r="T1076" s="2"/>
      <c r="U1076" s="2"/>
      <c r="V1076" s="2"/>
      <c r="W1076" s="2"/>
      <c r="X1076" s="2"/>
      <c r="Y1076" s="2"/>
      <c r="Z1076" s="2"/>
    </row>
    <row r="1077" spans="1:26" ht="15.75" x14ac:dyDescent="0.25">
      <c r="A1077" s="24"/>
      <c r="B1077" s="2"/>
      <c r="C1077" s="2"/>
      <c r="D1077" s="2"/>
      <c r="E1077" s="2"/>
      <c r="F1077" s="2"/>
      <c r="G1077" s="2"/>
      <c r="H1077" s="2"/>
      <c r="I1077" s="2"/>
      <c r="J1077" s="2"/>
      <c r="K1077" s="2"/>
      <c r="L1077" s="2"/>
      <c r="M1077" s="2"/>
      <c r="N1077" s="2"/>
      <c r="O1077" s="2"/>
      <c r="P1077" s="2"/>
      <c r="Q1077" s="2"/>
      <c r="R1077" s="2"/>
      <c r="S1077" s="2"/>
      <c r="T1077" s="2"/>
      <c r="U1077" s="2"/>
      <c r="V1077" s="2"/>
      <c r="W1077" s="2"/>
      <c r="X1077" s="2"/>
      <c r="Y1077" s="2"/>
      <c r="Z1077" s="2"/>
    </row>
    <row r="1078" spans="1:26" ht="15.75" x14ac:dyDescent="0.25">
      <c r="A1078" s="24"/>
      <c r="B1078" s="2"/>
      <c r="C1078" s="2"/>
      <c r="D1078" s="2"/>
      <c r="E1078" s="2"/>
      <c r="F1078" s="2"/>
      <c r="G1078" s="2"/>
      <c r="H1078" s="2"/>
      <c r="I1078" s="2"/>
      <c r="J1078" s="2"/>
      <c r="K1078" s="2"/>
      <c r="L1078" s="2"/>
      <c r="M1078" s="2"/>
      <c r="N1078" s="2"/>
      <c r="O1078" s="2"/>
      <c r="P1078" s="2"/>
      <c r="Q1078" s="2"/>
      <c r="R1078" s="2"/>
      <c r="S1078" s="2"/>
      <c r="T1078" s="2"/>
      <c r="U1078" s="2"/>
      <c r="V1078" s="2"/>
      <c r="W1078" s="2"/>
      <c r="X1078" s="2"/>
      <c r="Y1078" s="2"/>
      <c r="Z1078" s="2"/>
    </row>
    <row r="1079" spans="1:26" ht="15.75" x14ac:dyDescent="0.25">
      <c r="A1079" s="24"/>
      <c r="B1079" s="2"/>
      <c r="C1079" s="2"/>
      <c r="D1079" s="2"/>
      <c r="E1079" s="2"/>
      <c r="F1079" s="2"/>
      <c r="G1079" s="2"/>
      <c r="H1079" s="2"/>
      <c r="I1079" s="2"/>
      <c r="J1079" s="2"/>
      <c r="K1079" s="2"/>
      <c r="L1079" s="2"/>
      <c r="M1079" s="2"/>
      <c r="N1079" s="2"/>
      <c r="O1079" s="2"/>
      <c r="P1079" s="2"/>
      <c r="Q1079" s="2"/>
      <c r="R1079" s="2"/>
      <c r="S1079" s="2"/>
      <c r="T1079" s="2"/>
      <c r="U1079" s="2"/>
      <c r="V1079" s="2"/>
      <c r="W1079" s="2"/>
      <c r="X1079" s="2"/>
      <c r="Y1079" s="2"/>
      <c r="Z1079" s="2"/>
    </row>
    <row r="1080" spans="1:26" ht="15.75" x14ac:dyDescent="0.25">
      <c r="A1080" s="24"/>
      <c r="B1080" s="2"/>
      <c r="C1080" s="2"/>
      <c r="D1080" s="2"/>
      <c r="E1080" s="2"/>
      <c r="F1080" s="2"/>
      <c r="G1080" s="2"/>
      <c r="H1080" s="2"/>
      <c r="I1080" s="2"/>
      <c r="J1080" s="2"/>
      <c r="K1080" s="2"/>
      <c r="L1080" s="2"/>
      <c r="M1080" s="2"/>
      <c r="N1080" s="2"/>
      <c r="O1080" s="2"/>
      <c r="P1080" s="2"/>
      <c r="Q1080" s="2"/>
      <c r="R1080" s="2"/>
      <c r="S1080" s="2"/>
      <c r="T1080" s="2"/>
      <c r="U1080" s="2"/>
      <c r="V1080" s="2"/>
      <c r="W1080" s="2"/>
      <c r="X1080" s="2"/>
      <c r="Y1080" s="2"/>
      <c r="Z1080" s="2"/>
    </row>
    <row r="1081" spans="1:26" ht="15.75" x14ac:dyDescent="0.25">
      <c r="A1081" s="24"/>
      <c r="B1081" s="2"/>
      <c r="C1081" s="2"/>
      <c r="D1081" s="2"/>
      <c r="E1081" s="2"/>
      <c r="F1081" s="2"/>
      <c r="G1081" s="2"/>
      <c r="H1081" s="2"/>
      <c r="I1081" s="2"/>
      <c r="J1081" s="2"/>
      <c r="K1081" s="2"/>
      <c r="L1081" s="2"/>
      <c r="M1081" s="2"/>
      <c r="N1081" s="2"/>
      <c r="O1081" s="2"/>
      <c r="P1081" s="2"/>
      <c r="Q1081" s="2"/>
      <c r="R1081" s="2"/>
      <c r="S1081" s="2"/>
      <c r="T1081" s="2"/>
      <c r="U1081" s="2"/>
      <c r="V1081" s="2"/>
      <c r="W1081" s="2"/>
      <c r="X1081" s="2"/>
      <c r="Y1081" s="2"/>
      <c r="Z1081" s="2"/>
    </row>
    <row r="1082" spans="1:26" ht="15.75" x14ac:dyDescent="0.25">
      <c r="A1082" s="24"/>
      <c r="B1082" s="2"/>
      <c r="C1082" s="2"/>
      <c r="D1082" s="2"/>
      <c r="E1082" s="2"/>
      <c r="F1082" s="2"/>
      <c r="G1082" s="2"/>
      <c r="H1082" s="2"/>
      <c r="I1082" s="2"/>
      <c r="J1082" s="2"/>
      <c r="K1082" s="2"/>
      <c r="L1082" s="2"/>
      <c r="M1082" s="2"/>
      <c r="N1082" s="2"/>
      <c r="O1082" s="2"/>
      <c r="P1082" s="2"/>
      <c r="Q1082" s="2"/>
      <c r="R1082" s="2"/>
      <c r="S1082" s="2"/>
      <c r="T1082" s="2"/>
      <c r="U1082" s="2"/>
      <c r="V1082" s="2"/>
      <c r="W1082" s="2"/>
      <c r="X1082" s="2"/>
      <c r="Y1082" s="2"/>
      <c r="Z1082" s="2"/>
    </row>
    <row r="1083" spans="1:26" ht="15.75" x14ac:dyDescent="0.25">
      <c r="A1083" s="24"/>
      <c r="B1083" s="2"/>
      <c r="C1083" s="2"/>
      <c r="D1083" s="2"/>
      <c r="E1083" s="2"/>
      <c r="F1083" s="2"/>
      <c r="G1083" s="2"/>
      <c r="H1083" s="2"/>
      <c r="I1083" s="2"/>
      <c r="J1083" s="2"/>
      <c r="K1083" s="2"/>
      <c r="L1083" s="2"/>
      <c r="M1083" s="2"/>
      <c r="N1083" s="2"/>
      <c r="O1083" s="2"/>
      <c r="P1083" s="2"/>
      <c r="Q1083" s="2"/>
      <c r="R1083" s="2"/>
      <c r="S1083" s="2"/>
      <c r="T1083" s="2"/>
      <c r="U1083" s="2"/>
      <c r="V1083" s="2"/>
      <c r="W1083" s="2"/>
      <c r="X1083" s="2"/>
      <c r="Y1083" s="2"/>
      <c r="Z1083" s="2"/>
    </row>
    <row r="1084" spans="1:26" ht="15.75" x14ac:dyDescent="0.25">
      <c r="A1084" s="24"/>
      <c r="B1084" s="2"/>
      <c r="C1084" s="2"/>
      <c r="D1084" s="2"/>
      <c r="E1084" s="2"/>
      <c r="F1084" s="2"/>
      <c r="G1084" s="2"/>
      <c r="H1084" s="2"/>
      <c r="I1084" s="2"/>
      <c r="J1084" s="2"/>
      <c r="K1084" s="2"/>
      <c r="L1084" s="2"/>
      <c r="M1084" s="2"/>
      <c r="N1084" s="2"/>
      <c r="O1084" s="2"/>
      <c r="P1084" s="2"/>
      <c r="Q1084" s="2"/>
      <c r="R1084" s="2"/>
      <c r="S1084" s="2"/>
      <c r="T1084" s="2"/>
      <c r="U1084" s="2"/>
      <c r="V1084" s="2"/>
      <c r="W1084" s="2"/>
      <c r="X1084" s="2"/>
      <c r="Y1084" s="2"/>
      <c r="Z1084" s="2"/>
    </row>
    <row r="1085" spans="1:26" ht="15.75" x14ac:dyDescent="0.25">
      <c r="A1085" s="24"/>
      <c r="B1085" s="2"/>
      <c r="C1085" s="2"/>
      <c r="D1085" s="2"/>
      <c r="E1085" s="2"/>
      <c r="F1085" s="2"/>
      <c r="G1085" s="2"/>
      <c r="H1085" s="2"/>
      <c r="I1085" s="2"/>
      <c r="J1085" s="2"/>
      <c r="K1085" s="2"/>
      <c r="L1085" s="2"/>
      <c r="M1085" s="2"/>
      <c r="N1085" s="2"/>
      <c r="O1085" s="2"/>
      <c r="P1085" s="2"/>
      <c r="Q1085" s="2"/>
      <c r="R1085" s="2"/>
      <c r="S1085" s="2"/>
      <c r="T1085" s="2"/>
      <c r="U1085" s="2"/>
      <c r="V1085" s="2"/>
      <c r="W1085" s="2"/>
      <c r="X1085" s="2"/>
      <c r="Y1085" s="2"/>
      <c r="Z1085" s="2"/>
    </row>
    <row r="1086" spans="1:26" ht="15.75" x14ac:dyDescent="0.25">
      <c r="A1086" s="24"/>
      <c r="B1086" s="2"/>
      <c r="C1086" s="2"/>
      <c r="D1086" s="2"/>
      <c r="E1086" s="2"/>
      <c r="F1086" s="2"/>
      <c r="G1086" s="2"/>
      <c r="H1086" s="2"/>
      <c r="I1086" s="2"/>
      <c r="J1086" s="2"/>
      <c r="K1086" s="2"/>
      <c r="L1086" s="2"/>
      <c r="M1086" s="2"/>
      <c r="N1086" s="2"/>
      <c r="O1086" s="2"/>
      <c r="P1086" s="2"/>
      <c r="Q1086" s="2"/>
      <c r="R1086" s="2"/>
      <c r="S1086" s="2"/>
      <c r="T1086" s="2"/>
      <c r="U1086" s="2"/>
      <c r="V1086" s="2"/>
      <c r="W1086" s="2"/>
      <c r="X1086" s="2"/>
      <c r="Y1086" s="2"/>
      <c r="Z1086" s="2"/>
    </row>
    <row r="1087" spans="1:26" ht="15.75" x14ac:dyDescent="0.25">
      <c r="A1087" s="24"/>
      <c r="B1087" s="2"/>
      <c r="C1087" s="2"/>
      <c r="D1087" s="2"/>
      <c r="E1087" s="2"/>
      <c r="F1087" s="2"/>
      <c r="G1087" s="2"/>
      <c r="H1087" s="2"/>
      <c r="I1087" s="2"/>
      <c r="J1087" s="2"/>
      <c r="K1087" s="2"/>
      <c r="L1087" s="2"/>
      <c r="M1087" s="2"/>
      <c r="N1087" s="2"/>
      <c r="O1087" s="2"/>
      <c r="P1087" s="2"/>
      <c r="Q1087" s="2"/>
      <c r="R1087" s="2"/>
      <c r="S1087" s="2"/>
      <c r="T1087" s="2"/>
      <c r="U1087" s="2"/>
      <c r="V1087" s="2"/>
      <c r="W1087" s="2"/>
      <c r="X1087" s="2"/>
      <c r="Y1087" s="2"/>
      <c r="Z1087" s="2"/>
    </row>
    <row r="1088" spans="1:26" ht="15.75" x14ac:dyDescent="0.25">
      <c r="A1088" s="24"/>
      <c r="B1088" s="2"/>
      <c r="C1088" s="2"/>
      <c r="D1088" s="2"/>
      <c r="E1088" s="2"/>
      <c r="F1088" s="2"/>
      <c r="G1088" s="2"/>
      <c r="H1088" s="2"/>
      <c r="I1088" s="2"/>
      <c r="J1088" s="2"/>
      <c r="K1088" s="2"/>
      <c r="L1088" s="2"/>
      <c r="M1088" s="2"/>
      <c r="N1088" s="2"/>
      <c r="O1088" s="2"/>
      <c r="P1088" s="2"/>
      <c r="Q1088" s="2"/>
      <c r="R1088" s="2"/>
      <c r="S1088" s="2"/>
      <c r="T1088" s="2"/>
      <c r="U1088" s="2"/>
      <c r="V1088" s="2"/>
      <c r="W1088" s="2"/>
      <c r="X1088" s="2"/>
      <c r="Y1088" s="2"/>
      <c r="Z1088" s="2"/>
    </row>
    <row r="1089" spans="1:26" ht="15.75" x14ac:dyDescent="0.25">
      <c r="A1089" s="24"/>
      <c r="B1089" s="2"/>
      <c r="C1089" s="2"/>
      <c r="D1089" s="2"/>
      <c r="E1089" s="2"/>
      <c r="F1089" s="2"/>
      <c r="G1089" s="2"/>
      <c r="H1089" s="2"/>
      <c r="I1089" s="2"/>
      <c r="J1089" s="2"/>
      <c r="K1089" s="2"/>
      <c r="L1089" s="2"/>
      <c r="M1089" s="2"/>
      <c r="N1089" s="2"/>
      <c r="O1089" s="2"/>
      <c r="P1089" s="2"/>
      <c r="Q1089" s="2"/>
      <c r="R1089" s="2"/>
      <c r="S1089" s="2"/>
      <c r="T1089" s="2"/>
      <c r="U1089" s="2"/>
      <c r="V1089" s="2"/>
      <c r="W1089" s="2"/>
      <c r="X1089" s="2"/>
      <c r="Y1089" s="2"/>
      <c r="Z1089" s="2"/>
    </row>
    <row r="1090" spans="1:26" ht="15.75" x14ac:dyDescent="0.25">
      <c r="A1090" s="24"/>
      <c r="B1090" s="2"/>
      <c r="C1090" s="2"/>
      <c r="D1090" s="2"/>
      <c r="E1090" s="2"/>
      <c r="F1090" s="2"/>
      <c r="G1090" s="2"/>
      <c r="H1090" s="2"/>
      <c r="I1090" s="2"/>
      <c r="J1090" s="2"/>
      <c r="K1090" s="2"/>
      <c r="L1090" s="2"/>
      <c r="M1090" s="2"/>
      <c r="N1090" s="2"/>
      <c r="O1090" s="2"/>
      <c r="P1090" s="2"/>
      <c r="Q1090" s="2"/>
      <c r="R1090" s="2"/>
      <c r="S1090" s="2"/>
      <c r="T1090" s="2"/>
      <c r="U1090" s="2"/>
      <c r="V1090" s="2"/>
      <c r="W1090" s="2"/>
      <c r="X1090" s="2"/>
      <c r="Y1090" s="2"/>
      <c r="Z1090" s="2"/>
    </row>
    <row r="1091" spans="1:26" ht="15.75" x14ac:dyDescent="0.25">
      <c r="A1091" s="24"/>
      <c r="B1091" s="2"/>
      <c r="C1091" s="2"/>
      <c r="D1091" s="2"/>
      <c r="E1091" s="2"/>
      <c r="F1091" s="2"/>
      <c r="G1091" s="2"/>
      <c r="H1091" s="2"/>
      <c r="I1091" s="2"/>
      <c r="J1091" s="2"/>
      <c r="K1091" s="2"/>
      <c r="L1091" s="2"/>
      <c r="M1091" s="2"/>
      <c r="N1091" s="2"/>
      <c r="O1091" s="2"/>
      <c r="P1091" s="2"/>
      <c r="Q1091" s="2"/>
      <c r="R1091" s="2"/>
      <c r="S1091" s="2"/>
      <c r="T1091" s="2"/>
      <c r="U1091" s="2"/>
      <c r="V1091" s="2"/>
      <c r="W1091" s="2"/>
      <c r="X1091" s="2"/>
      <c r="Y1091" s="2"/>
      <c r="Z1091" s="2"/>
    </row>
    <row r="1092" spans="1:26" ht="15.75" x14ac:dyDescent="0.25">
      <c r="A1092" s="24"/>
      <c r="B1092" s="2"/>
      <c r="C1092" s="2"/>
      <c r="D1092" s="2"/>
      <c r="E1092" s="2"/>
      <c r="F1092" s="2"/>
      <c r="G1092" s="2"/>
      <c r="H1092" s="2"/>
      <c r="I1092" s="2"/>
      <c r="J1092" s="2"/>
      <c r="K1092" s="2"/>
      <c r="L1092" s="2"/>
      <c r="M1092" s="2"/>
      <c r="N1092" s="2"/>
      <c r="O1092" s="2"/>
      <c r="P1092" s="2"/>
      <c r="Q1092" s="2"/>
      <c r="R1092" s="2"/>
      <c r="S1092" s="2"/>
      <c r="T1092" s="2"/>
      <c r="U1092" s="2"/>
      <c r="V1092" s="2"/>
      <c r="W1092" s="2"/>
      <c r="X1092" s="2"/>
      <c r="Y1092" s="2"/>
      <c r="Z1092" s="2"/>
    </row>
    <row r="1093" spans="1:26" ht="15.75" x14ac:dyDescent="0.25">
      <c r="A1093" s="24"/>
      <c r="B1093" s="2"/>
      <c r="C1093" s="2"/>
      <c r="D1093" s="2"/>
      <c r="E1093" s="2"/>
      <c r="F1093" s="2"/>
      <c r="G1093" s="2"/>
      <c r="H1093" s="2"/>
      <c r="I1093" s="2"/>
      <c r="J1093" s="2"/>
      <c r="K1093" s="2"/>
      <c r="L1093" s="2"/>
      <c r="M1093" s="2"/>
      <c r="N1093" s="2"/>
      <c r="O1093" s="2"/>
      <c r="P1093" s="2"/>
      <c r="Q1093" s="2"/>
      <c r="R1093" s="2"/>
      <c r="S1093" s="2"/>
      <c r="T1093" s="2"/>
      <c r="U1093" s="2"/>
      <c r="V1093" s="2"/>
      <c r="W1093" s="2"/>
      <c r="X1093" s="2"/>
      <c r="Y1093" s="2"/>
      <c r="Z1093" s="2"/>
    </row>
    <row r="1094" spans="1:26" ht="15.75" x14ac:dyDescent="0.25">
      <c r="A1094" s="24"/>
      <c r="B1094" s="2"/>
      <c r="C1094" s="2"/>
      <c r="D1094" s="2"/>
      <c r="E1094" s="2"/>
      <c r="F1094" s="2"/>
      <c r="G1094" s="2"/>
      <c r="H1094" s="2"/>
      <c r="I1094" s="2"/>
      <c r="J1094" s="2"/>
      <c r="K1094" s="2"/>
      <c r="L1094" s="2"/>
      <c r="M1094" s="2"/>
      <c r="N1094" s="2"/>
      <c r="O1094" s="2"/>
      <c r="P1094" s="2"/>
      <c r="Q1094" s="2"/>
      <c r="R1094" s="2"/>
      <c r="S1094" s="2"/>
      <c r="T1094" s="2"/>
      <c r="U1094" s="2"/>
      <c r="V1094" s="2"/>
      <c r="W1094" s="2"/>
      <c r="X1094" s="2"/>
      <c r="Y1094" s="2"/>
      <c r="Z1094" s="2"/>
    </row>
    <row r="1095" spans="1:26" ht="15.75" x14ac:dyDescent="0.25">
      <c r="A1095" s="24"/>
      <c r="B1095" s="2"/>
      <c r="C1095" s="2"/>
      <c r="D1095" s="2"/>
      <c r="E1095" s="2"/>
      <c r="F1095" s="2"/>
      <c r="G1095" s="2"/>
      <c r="H1095" s="2"/>
      <c r="I1095" s="2"/>
      <c r="J1095" s="2"/>
      <c r="K1095" s="2"/>
      <c r="L1095" s="2"/>
      <c r="M1095" s="2"/>
      <c r="N1095" s="2"/>
      <c r="O1095" s="2"/>
      <c r="P1095" s="2"/>
      <c r="Q1095" s="2"/>
      <c r="R1095" s="2"/>
      <c r="S1095" s="2"/>
      <c r="T1095" s="2"/>
      <c r="U1095" s="2"/>
      <c r="V1095" s="2"/>
      <c r="W1095" s="2"/>
      <c r="X1095" s="2"/>
      <c r="Y1095" s="2"/>
      <c r="Z1095" s="2"/>
    </row>
    <row r="1096" spans="1:26" ht="15.75" x14ac:dyDescent="0.25">
      <c r="A1096" s="24"/>
      <c r="B1096" s="2"/>
      <c r="C1096" s="2"/>
      <c r="D1096" s="2"/>
      <c r="E1096" s="2"/>
      <c r="F1096" s="2"/>
      <c r="G1096" s="2"/>
      <c r="H1096" s="2"/>
      <c r="I1096" s="2"/>
      <c r="J1096" s="2"/>
      <c r="K1096" s="2"/>
      <c r="L1096" s="2"/>
      <c r="M1096" s="2"/>
      <c r="N1096" s="2"/>
      <c r="O1096" s="2"/>
      <c r="P1096" s="2"/>
      <c r="Q1096" s="2"/>
      <c r="R1096" s="2"/>
      <c r="S1096" s="2"/>
      <c r="T1096" s="2"/>
      <c r="U1096" s="2"/>
      <c r="V1096" s="2"/>
      <c r="W1096" s="2"/>
      <c r="X1096" s="2"/>
      <c r="Y1096" s="2"/>
      <c r="Z1096" s="2"/>
    </row>
    <row r="1097" spans="1:26" ht="15.75" x14ac:dyDescent="0.25">
      <c r="A1097" s="24"/>
      <c r="B1097" s="2"/>
      <c r="C1097" s="2"/>
      <c r="D1097" s="2"/>
      <c r="E1097" s="2"/>
      <c r="F1097" s="2"/>
      <c r="G1097" s="2"/>
      <c r="H1097" s="2"/>
      <c r="I1097" s="2"/>
      <c r="J1097" s="2"/>
      <c r="K1097" s="2"/>
      <c r="L1097" s="2"/>
      <c r="M1097" s="2"/>
      <c r="N1097" s="2"/>
      <c r="O1097" s="2"/>
      <c r="P1097" s="2"/>
      <c r="Q1097" s="2"/>
      <c r="R1097" s="2"/>
      <c r="S1097" s="2"/>
      <c r="T1097" s="2"/>
      <c r="U1097" s="2"/>
      <c r="V1097" s="2"/>
      <c r="W1097" s="2"/>
      <c r="X1097" s="2"/>
      <c r="Y1097" s="2"/>
      <c r="Z1097" s="2"/>
    </row>
    <row r="1098" spans="1:26" ht="15.75" x14ac:dyDescent="0.25">
      <c r="A1098" s="24"/>
      <c r="B1098" s="2"/>
      <c r="C1098" s="2"/>
      <c r="D1098" s="2"/>
      <c r="E1098" s="2"/>
      <c r="F1098" s="2"/>
      <c r="G1098" s="2"/>
      <c r="H1098" s="2"/>
      <c r="I1098" s="2"/>
      <c r="J1098" s="2"/>
      <c r="K1098" s="2"/>
      <c r="L1098" s="2"/>
      <c r="M1098" s="2"/>
      <c r="N1098" s="2"/>
      <c r="O1098" s="2"/>
      <c r="P1098" s="2"/>
      <c r="Q1098" s="2"/>
      <c r="R1098" s="2"/>
      <c r="S1098" s="2"/>
      <c r="T1098" s="2"/>
      <c r="U1098" s="2"/>
      <c r="V1098" s="2"/>
      <c r="W1098" s="2"/>
      <c r="X1098" s="2"/>
      <c r="Y1098" s="2"/>
      <c r="Z1098" s="2"/>
    </row>
    <row r="1099" spans="1:26" ht="15.75" x14ac:dyDescent="0.25">
      <c r="A1099" s="24"/>
      <c r="B1099" s="2"/>
      <c r="C1099" s="2"/>
      <c r="D1099" s="2"/>
      <c r="E1099" s="2"/>
      <c r="F1099" s="2"/>
      <c r="G1099" s="2"/>
      <c r="H1099" s="2"/>
      <c r="I1099" s="2"/>
      <c r="J1099" s="2"/>
      <c r="K1099" s="2"/>
      <c r="L1099" s="2"/>
      <c r="M1099" s="2"/>
      <c r="N1099" s="2"/>
      <c r="O1099" s="2"/>
      <c r="P1099" s="2"/>
      <c r="Q1099" s="2"/>
      <c r="R1099" s="2"/>
      <c r="S1099" s="2"/>
      <c r="T1099" s="2"/>
      <c r="U1099" s="2"/>
      <c r="V1099" s="2"/>
      <c r="W1099" s="2"/>
      <c r="X1099" s="2"/>
      <c r="Y1099" s="2"/>
      <c r="Z1099" s="2"/>
    </row>
    <row r="1100" spans="1:26" ht="15.75" x14ac:dyDescent="0.25">
      <c r="A1100" s="24"/>
      <c r="B1100" s="2"/>
      <c r="C1100" s="2"/>
      <c r="D1100" s="2"/>
      <c r="E1100" s="2"/>
      <c r="F1100" s="2"/>
      <c r="G1100" s="2"/>
      <c r="H1100" s="2"/>
      <c r="I1100" s="2"/>
      <c r="J1100" s="2"/>
      <c r="K1100" s="2"/>
      <c r="L1100" s="2"/>
      <c r="M1100" s="2"/>
      <c r="N1100" s="2"/>
      <c r="O1100" s="2"/>
      <c r="P1100" s="2"/>
      <c r="Q1100" s="2"/>
      <c r="R1100" s="2"/>
      <c r="S1100" s="2"/>
      <c r="T1100" s="2"/>
      <c r="U1100" s="2"/>
      <c r="V1100" s="2"/>
      <c r="W1100" s="2"/>
      <c r="X1100" s="2"/>
      <c r="Y1100" s="2"/>
      <c r="Z1100" s="2"/>
    </row>
    <row r="1101" spans="1:26" ht="15.75" x14ac:dyDescent="0.25">
      <c r="A1101" s="24"/>
      <c r="B1101" s="2"/>
      <c r="C1101" s="2"/>
      <c r="D1101" s="2"/>
      <c r="E1101" s="2"/>
      <c r="F1101" s="2"/>
      <c r="G1101" s="2"/>
      <c r="H1101" s="2"/>
      <c r="I1101" s="2"/>
      <c r="J1101" s="2"/>
      <c r="K1101" s="2"/>
      <c r="L1101" s="2"/>
      <c r="M1101" s="2"/>
      <c r="N1101" s="2"/>
      <c r="O1101" s="2"/>
      <c r="P1101" s="2"/>
      <c r="Q1101" s="2"/>
      <c r="R1101" s="2"/>
      <c r="S1101" s="2"/>
      <c r="T1101" s="2"/>
      <c r="U1101" s="2"/>
      <c r="V1101" s="2"/>
      <c r="W1101" s="2"/>
      <c r="X1101" s="2"/>
      <c r="Y1101" s="2"/>
      <c r="Z1101" s="2"/>
    </row>
    <row r="1102" spans="1:26" ht="15.75" x14ac:dyDescent="0.25">
      <c r="A1102" s="24"/>
      <c r="B1102" s="2"/>
      <c r="C1102" s="2"/>
      <c r="D1102" s="2"/>
      <c r="E1102" s="2"/>
      <c r="F1102" s="2"/>
      <c r="G1102" s="2"/>
      <c r="H1102" s="2"/>
      <c r="I1102" s="2"/>
      <c r="J1102" s="2"/>
      <c r="K1102" s="2"/>
      <c r="L1102" s="2"/>
      <c r="M1102" s="2"/>
      <c r="N1102" s="2"/>
      <c r="O1102" s="2"/>
      <c r="P1102" s="2"/>
      <c r="Q1102" s="2"/>
      <c r="R1102" s="2"/>
      <c r="S1102" s="2"/>
      <c r="T1102" s="2"/>
      <c r="U1102" s="2"/>
      <c r="V1102" s="2"/>
      <c r="W1102" s="2"/>
      <c r="X1102" s="2"/>
      <c r="Y1102" s="2"/>
      <c r="Z1102" s="2"/>
    </row>
    <row r="1103" spans="1:26" ht="15.75" x14ac:dyDescent="0.25">
      <c r="A1103" s="24"/>
      <c r="B1103" s="2"/>
      <c r="C1103" s="2"/>
      <c r="D1103" s="2"/>
      <c r="E1103" s="2"/>
      <c r="F1103" s="2"/>
      <c r="G1103" s="2"/>
      <c r="H1103" s="2"/>
      <c r="I1103" s="2"/>
      <c r="J1103" s="2"/>
      <c r="K1103" s="2"/>
      <c r="L1103" s="2"/>
      <c r="M1103" s="2"/>
      <c r="N1103" s="2"/>
      <c r="O1103" s="2"/>
      <c r="P1103" s="2"/>
      <c r="Q1103" s="2"/>
      <c r="R1103" s="2"/>
      <c r="S1103" s="2"/>
      <c r="T1103" s="2"/>
      <c r="U1103" s="2"/>
      <c r="V1103" s="2"/>
      <c r="W1103" s="2"/>
      <c r="X1103" s="2"/>
      <c r="Y1103" s="2"/>
      <c r="Z1103" s="2"/>
    </row>
    <row r="1104" spans="1:26" ht="15.75" x14ac:dyDescent="0.25">
      <c r="A1104" s="24"/>
      <c r="B1104" s="2"/>
      <c r="C1104" s="2"/>
      <c r="D1104" s="2"/>
      <c r="E1104" s="2"/>
      <c r="F1104" s="2"/>
      <c r="G1104" s="2"/>
      <c r="H1104" s="2"/>
      <c r="I1104" s="2"/>
      <c r="J1104" s="2"/>
      <c r="K1104" s="2"/>
      <c r="L1104" s="2"/>
      <c r="M1104" s="2"/>
      <c r="N1104" s="2"/>
      <c r="O1104" s="2"/>
      <c r="P1104" s="2"/>
      <c r="Q1104" s="2"/>
      <c r="R1104" s="2"/>
      <c r="S1104" s="2"/>
      <c r="T1104" s="2"/>
      <c r="U1104" s="2"/>
      <c r="V1104" s="2"/>
      <c r="W1104" s="2"/>
      <c r="X1104" s="2"/>
      <c r="Y1104" s="2"/>
      <c r="Z1104" s="2"/>
    </row>
    <row r="1105" spans="1:26" ht="15.75" x14ac:dyDescent="0.25">
      <c r="A1105" s="24"/>
      <c r="B1105" s="2"/>
      <c r="C1105" s="2"/>
      <c r="D1105" s="2"/>
      <c r="E1105" s="2"/>
      <c r="F1105" s="2"/>
      <c r="G1105" s="2"/>
      <c r="H1105" s="2"/>
      <c r="I1105" s="2"/>
      <c r="J1105" s="2"/>
      <c r="K1105" s="2"/>
      <c r="L1105" s="2"/>
      <c r="M1105" s="2"/>
      <c r="N1105" s="2"/>
      <c r="O1105" s="2"/>
      <c r="P1105" s="2"/>
      <c r="Q1105" s="2"/>
      <c r="R1105" s="2"/>
      <c r="S1105" s="2"/>
      <c r="T1105" s="2"/>
      <c r="U1105" s="2"/>
      <c r="V1105" s="2"/>
      <c r="W1105" s="2"/>
      <c r="X1105" s="2"/>
      <c r="Y1105" s="2"/>
      <c r="Z1105" s="2"/>
    </row>
    <row r="1106" spans="1:26" ht="15.75" x14ac:dyDescent="0.25">
      <c r="A1106" s="24"/>
      <c r="B1106" s="2"/>
      <c r="C1106" s="2"/>
      <c r="D1106" s="2"/>
      <c r="E1106" s="2"/>
      <c r="F1106" s="2"/>
      <c r="G1106" s="2"/>
      <c r="H1106" s="2"/>
      <c r="I1106" s="2"/>
      <c r="J1106" s="2"/>
      <c r="K1106" s="2"/>
      <c r="L1106" s="2"/>
      <c r="M1106" s="2"/>
      <c r="N1106" s="2"/>
      <c r="O1106" s="2"/>
      <c r="P1106" s="2"/>
      <c r="Q1106" s="2"/>
      <c r="R1106" s="2"/>
      <c r="S1106" s="2"/>
      <c r="T1106" s="2"/>
      <c r="U1106" s="2"/>
      <c r="V1106" s="2"/>
      <c r="W1106" s="2"/>
      <c r="X1106" s="2"/>
      <c r="Y1106" s="2"/>
      <c r="Z1106" s="2"/>
    </row>
    <row r="1107" spans="1:26" ht="15.75" x14ac:dyDescent="0.25">
      <c r="A1107" s="24"/>
      <c r="B1107" s="2"/>
      <c r="C1107" s="2"/>
      <c r="D1107" s="2"/>
      <c r="E1107" s="2"/>
      <c r="F1107" s="2"/>
      <c r="G1107" s="2"/>
      <c r="H1107" s="2"/>
      <c r="I1107" s="2"/>
      <c r="J1107" s="2"/>
      <c r="K1107" s="2"/>
      <c r="L1107" s="2"/>
      <c r="M1107" s="2"/>
      <c r="N1107" s="2"/>
      <c r="O1107" s="2"/>
      <c r="P1107" s="2"/>
      <c r="Q1107" s="2"/>
      <c r="R1107" s="2"/>
      <c r="S1107" s="2"/>
      <c r="T1107" s="2"/>
      <c r="U1107" s="2"/>
      <c r="V1107" s="2"/>
      <c r="W1107" s="2"/>
      <c r="X1107" s="2"/>
      <c r="Y1107" s="2"/>
      <c r="Z1107" s="2"/>
    </row>
    <row r="1108" spans="1:26" ht="15.75" x14ac:dyDescent="0.25">
      <c r="A1108" s="24"/>
      <c r="B1108" s="2"/>
      <c r="C1108" s="2"/>
      <c r="D1108" s="2"/>
      <c r="E1108" s="2"/>
      <c r="F1108" s="2"/>
      <c r="G1108" s="2"/>
      <c r="H1108" s="2"/>
      <c r="I1108" s="2"/>
      <c r="J1108" s="2"/>
      <c r="K1108" s="2"/>
      <c r="L1108" s="2"/>
      <c r="M1108" s="2"/>
      <c r="N1108" s="2"/>
      <c r="O1108" s="2"/>
      <c r="P1108" s="2"/>
      <c r="Q1108" s="2"/>
      <c r="R1108" s="2"/>
      <c r="S1108" s="2"/>
      <c r="T1108" s="2"/>
      <c r="U1108" s="2"/>
      <c r="V1108" s="2"/>
      <c r="W1108" s="2"/>
      <c r="X1108" s="2"/>
      <c r="Y1108" s="2"/>
      <c r="Z1108" s="2"/>
    </row>
    <row r="1109" spans="1:26" ht="15.75" x14ac:dyDescent="0.25">
      <c r="A1109" s="24"/>
      <c r="B1109" s="2"/>
      <c r="C1109" s="2"/>
      <c r="D1109" s="2"/>
      <c r="E1109" s="2"/>
      <c r="F1109" s="2"/>
      <c r="G1109" s="2"/>
      <c r="H1109" s="2"/>
      <c r="I1109" s="2"/>
      <c r="J1109" s="2"/>
      <c r="K1109" s="2"/>
      <c r="L1109" s="2"/>
      <c r="M1109" s="2"/>
      <c r="N1109" s="2"/>
      <c r="O1109" s="2"/>
      <c r="P1109" s="2"/>
      <c r="Q1109" s="2"/>
      <c r="R1109" s="2"/>
      <c r="S1109" s="2"/>
      <c r="T1109" s="2"/>
      <c r="U1109" s="2"/>
      <c r="V1109" s="2"/>
      <c r="W1109" s="2"/>
      <c r="X1109" s="2"/>
      <c r="Y1109" s="2"/>
      <c r="Z1109" s="2"/>
    </row>
    <row r="1110" spans="1:26" ht="15.75" x14ac:dyDescent="0.25">
      <c r="A1110" s="24"/>
      <c r="B1110" s="2"/>
      <c r="C1110" s="2"/>
      <c r="D1110" s="2"/>
      <c r="E1110" s="2"/>
      <c r="F1110" s="2"/>
      <c r="G1110" s="2"/>
      <c r="H1110" s="2"/>
      <c r="I1110" s="2"/>
      <c r="J1110" s="2"/>
      <c r="K1110" s="2"/>
      <c r="L1110" s="2"/>
      <c r="M1110" s="2"/>
      <c r="N1110" s="2"/>
      <c r="O1110" s="2"/>
      <c r="P1110" s="2"/>
      <c r="Q1110" s="2"/>
      <c r="R1110" s="2"/>
      <c r="S1110" s="2"/>
      <c r="T1110" s="2"/>
      <c r="U1110" s="2"/>
      <c r="V1110" s="2"/>
      <c r="W1110" s="2"/>
      <c r="X1110" s="2"/>
      <c r="Y1110" s="2"/>
      <c r="Z1110" s="2"/>
    </row>
    <row r="1111" spans="1:26" ht="15.75" x14ac:dyDescent="0.25">
      <c r="A1111" s="24"/>
      <c r="B1111" s="2"/>
      <c r="C1111" s="2"/>
      <c r="D1111" s="2"/>
      <c r="E1111" s="2"/>
      <c r="F1111" s="2"/>
      <c r="G1111" s="2"/>
      <c r="H1111" s="2"/>
      <c r="I1111" s="2"/>
      <c r="J1111" s="2"/>
      <c r="K1111" s="2"/>
      <c r="L1111" s="2"/>
      <c r="M1111" s="2"/>
      <c r="N1111" s="2"/>
      <c r="O1111" s="2"/>
      <c r="P1111" s="2"/>
      <c r="Q1111" s="2"/>
      <c r="R1111" s="2"/>
      <c r="S1111" s="2"/>
      <c r="T1111" s="2"/>
      <c r="U1111" s="2"/>
      <c r="V1111" s="2"/>
      <c r="W1111" s="2"/>
      <c r="X1111" s="2"/>
      <c r="Y1111" s="2"/>
      <c r="Z1111" s="2"/>
    </row>
    <row r="1112" spans="1:26" ht="15.75" x14ac:dyDescent="0.25">
      <c r="A1112" s="24"/>
      <c r="B1112" s="2"/>
      <c r="C1112" s="2"/>
      <c r="D1112" s="2"/>
      <c r="E1112" s="2"/>
      <c r="F1112" s="2"/>
      <c r="G1112" s="2"/>
      <c r="H1112" s="2"/>
      <c r="I1112" s="2"/>
      <c r="J1112" s="2"/>
      <c r="K1112" s="2"/>
      <c r="L1112" s="2"/>
      <c r="M1112" s="2"/>
      <c r="N1112" s="2"/>
      <c r="O1112" s="2"/>
      <c r="P1112" s="2"/>
      <c r="Q1112" s="2"/>
      <c r="R1112" s="2"/>
      <c r="S1112" s="2"/>
      <c r="T1112" s="2"/>
      <c r="U1112" s="2"/>
      <c r="V1112" s="2"/>
      <c r="W1112" s="2"/>
      <c r="X1112" s="2"/>
      <c r="Y1112" s="2"/>
      <c r="Z1112" s="2"/>
    </row>
    <row r="1113" spans="1:26" ht="15.75" x14ac:dyDescent="0.25">
      <c r="A1113" s="24"/>
      <c r="B1113" s="2"/>
      <c r="C1113" s="2"/>
      <c r="D1113" s="2"/>
      <c r="E1113" s="2"/>
      <c r="F1113" s="2"/>
      <c r="G1113" s="2"/>
      <c r="H1113" s="2"/>
      <c r="I1113" s="2"/>
      <c r="J1113" s="2"/>
      <c r="K1113" s="2"/>
      <c r="L1113" s="2"/>
      <c r="M1113" s="2"/>
      <c r="N1113" s="2"/>
      <c r="O1113" s="2"/>
      <c r="P1113" s="2"/>
      <c r="Q1113" s="2"/>
      <c r="R1113" s="2"/>
      <c r="S1113" s="2"/>
      <c r="T1113" s="2"/>
      <c r="U1113" s="2"/>
      <c r="V1113" s="2"/>
      <c r="W1113" s="2"/>
      <c r="X1113" s="2"/>
      <c r="Y1113" s="2"/>
      <c r="Z1113" s="2"/>
    </row>
    <row r="1114" spans="1:26" ht="15.75" x14ac:dyDescent="0.25">
      <c r="A1114" s="24"/>
      <c r="B1114" s="2"/>
      <c r="C1114" s="2"/>
      <c r="D1114" s="2"/>
      <c r="E1114" s="2"/>
      <c r="F1114" s="2"/>
      <c r="G1114" s="2"/>
      <c r="H1114" s="2"/>
      <c r="I1114" s="2"/>
      <c r="J1114" s="2"/>
      <c r="K1114" s="2"/>
      <c r="L1114" s="2"/>
      <c r="M1114" s="2"/>
      <c r="N1114" s="2"/>
      <c r="O1114" s="2"/>
      <c r="P1114" s="2"/>
      <c r="Q1114" s="2"/>
      <c r="R1114" s="2"/>
      <c r="S1114" s="2"/>
      <c r="T1114" s="2"/>
      <c r="U1114" s="2"/>
      <c r="V1114" s="2"/>
      <c r="W1114" s="2"/>
      <c r="X1114" s="2"/>
      <c r="Y1114" s="2"/>
      <c r="Z1114" s="2"/>
    </row>
    <row r="1115" spans="1:26" ht="15.75" x14ac:dyDescent="0.25">
      <c r="A1115" s="24"/>
      <c r="B1115" s="2"/>
      <c r="C1115" s="2"/>
      <c r="D1115" s="2"/>
      <c r="E1115" s="2"/>
      <c r="F1115" s="2"/>
      <c r="G1115" s="2"/>
      <c r="H1115" s="2"/>
      <c r="I1115" s="2"/>
      <c r="J1115" s="2"/>
      <c r="K1115" s="2"/>
      <c r="L1115" s="2"/>
      <c r="M1115" s="2"/>
      <c r="N1115" s="2"/>
      <c r="O1115" s="2"/>
      <c r="P1115" s="2"/>
      <c r="Q1115" s="2"/>
      <c r="R1115" s="2"/>
      <c r="S1115" s="2"/>
      <c r="T1115" s="2"/>
      <c r="U1115" s="2"/>
      <c r="V1115" s="2"/>
      <c r="W1115" s="2"/>
      <c r="X1115" s="2"/>
      <c r="Y1115" s="2"/>
      <c r="Z1115" s="2"/>
    </row>
    <row r="1116" spans="1:26" ht="15.75" x14ac:dyDescent="0.25">
      <c r="A1116" s="24"/>
      <c r="B1116" s="2"/>
      <c r="C1116" s="2"/>
      <c r="D1116" s="2"/>
      <c r="E1116" s="2"/>
      <c r="F1116" s="2"/>
      <c r="G1116" s="2"/>
      <c r="H1116" s="2"/>
      <c r="I1116" s="2"/>
      <c r="J1116" s="2"/>
      <c r="K1116" s="2"/>
      <c r="L1116" s="2"/>
      <c r="M1116" s="2"/>
      <c r="N1116" s="2"/>
      <c r="O1116" s="2"/>
      <c r="P1116" s="2"/>
      <c r="Q1116" s="2"/>
      <c r="R1116" s="2"/>
      <c r="S1116" s="2"/>
      <c r="T1116" s="2"/>
      <c r="U1116" s="2"/>
      <c r="V1116" s="2"/>
      <c r="W1116" s="2"/>
      <c r="X1116" s="2"/>
      <c r="Y1116" s="2"/>
      <c r="Z1116" s="2"/>
    </row>
    <row r="1117" spans="1:26" ht="15.75" x14ac:dyDescent="0.25">
      <c r="A1117" s="24"/>
      <c r="B1117" s="2"/>
      <c r="C1117" s="2"/>
      <c r="D1117" s="2"/>
      <c r="E1117" s="2"/>
      <c r="F1117" s="2"/>
      <c r="G1117" s="2"/>
      <c r="H1117" s="2"/>
      <c r="I1117" s="2"/>
      <c r="J1117" s="2"/>
      <c r="K1117" s="2"/>
      <c r="L1117" s="2"/>
      <c r="M1117" s="2"/>
      <c r="N1117" s="2"/>
      <c r="O1117" s="2"/>
      <c r="P1117" s="2"/>
      <c r="Q1117" s="2"/>
      <c r="R1117" s="2"/>
      <c r="S1117" s="2"/>
      <c r="T1117" s="2"/>
      <c r="U1117" s="2"/>
      <c r="V1117" s="2"/>
      <c r="W1117" s="2"/>
      <c r="X1117" s="2"/>
      <c r="Y1117" s="2"/>
      <c r="Z1117" s="2"/>
    </row>
    <row r="1118" spans="1:26" ht="15.75" x14ac:dyDescent="0.25">
      <c r="A1118" s="24"/>
      <c r="B1118" s="2"/>
      <c r="C1118" s="2"/>
      <c r="D1118" s="2"/>
      <c r="E1118" s="2"/>
      <c r="F1118" s="2"/>
      <c r="G1118" s="2"/>
      <c r="H1118" s="2"/>
      <c r="I1118" s="2"/>
      <c r="J1118" s="2"/>
      <c r="K1118" s="2"/>
      <c r="L1118" s="2"/>
      <c r="M1118" s="2"/>
      <c r="N1118" s="2"/>
      <c r="O1118" s="2"/>
      <c r="P1118" s="2"/>
      <c r="Q1118" s="2"/>
      <c r="R1118" s="2"/>
      <c r="S1118" s="2"/>
      <c r="T1118" s="2"/>
      <c r="U1118" s="2"/>
      <c r="V1118" s="2"/>
      <c r="W1118" s="2"/>
      <c r="X1118" s="2"/>
      <c r="Y1118" s="2"/>
      <c r="Z1118" s="2"/>
    </row>
    <row r="1119" spans="1:26" ht="15.75" x14ac:dyDescent="0.25">
      <c r="A1119" s="24"/>
      <c r="B1119" s="2"/>
      <c r="C1119" s="2"/>
      <c r="D1119" s="2"/>
      <c r="E1119" s="2"/>
      <c r="F1119" s="2"/>
      <c r="G1119" s="2"/>
      <c r="H1119" s="2"/>
      <c r="I1119" s="2"/>
      <c r="J1119" s="2"/>
      <c r="K1119" s="2"/>
      <c r="L1119" s="2"/>
      <c r="M1119" s="2"/>
      <c r="N1119" s="2"/>
      <c r="O1119" s="2"/>
      <c r="P1119" s="2"/>
      <c r="Q1119" s="2"/>
      <c r="R1119" s="2"/>
      <c r="S1119" s="2"/>
      <c r="T1119" s="2"/>
      <c r="U1119" s="2"/>
      <c r="V1119" s="2"/>
      <c r="W1119" s="2"/>
      <c r="X1119" s="2"/>
      <c r="Y1119" s="2"/>
      <c r="Z1119" s="2"/>
    </row>
    <row r="1120" spans="1:26" ht="15.75" x14ac:dyDescent="0.25">
      <c r="A1120" s="24"/>
      <c r="B1120" s="2"/>
      <c r="C1120" s="2"/>
      <c r="D1120" s="2"/>
      <c r="E1120" s="2"/>
      <c r="F1120" s="2"/>
      <c r="G1120" s="2"/>
      <c r="H1120" s="2"/>
      <c r="I1120" s="2"/>
      <c r="J1120" s="2"/>
      <c r="K1120" s="2"/>
      <c r="L1120" s="2"/>
      <c r="M1120" s="2"/>
      <c r="N1120" s="2"/>
      <c r="O1120" s="2"/>
      <c r="P1120" s="2"/>
      <c r="Q1120" s="2"/>
      <c r="R1120" s="2"/>
      <c r="S1120" s="2"/>
      <c r="T1120" s="2"/>
      <c r="U1120" s="2"/>
      <c r="V1120" s="2"/>
      <c r="W1120" s="2"/>
      <c r="X1120" s="2"/>
      <c r="Y1120" s="2"/>
      <c r="Z1120" s="2"/>
    </row>
    <row r="1121" spans="1:26" ht="15.75" x14ac:dyDescent="0.25">
      <c r="A1121" s="24"/>
      <c r="B1121" s="2"/>
      <c r="C1121" s="2"/>
      <c r="D1121" s="2"/>
      <c r="E1121" s="2"/>
      <c r="F1121" s="2"/>
      <c r="G1121" s="2"/>
      <c r="H1121" s="2"/>
      <c r="I1121" s="2"/>
      <c r="J1121" s="2"/>
      <c r="K1121" s="2"/>
      <c r="L1121" s="2"/>
      <c r="M1121" s="2"/>
      <c r="N1121" s="2"/>
      <c r="O1121" s="2"/>
      <c r="P1121" s="2"/>
      <c r="Q1121" s="2"/>
      <c r="R1121" s="2"/>
      <c r="S1121" s="2"/>
      <c r="T1121" s="2"/>
      <c r="U1121" s="2"/>
      <c r="V1121" s="2"/>
      <c r="W1121" s="2"/>
      <c r="X1121" s="2"/>
      <c r="Y1121" s="2"/>
      <c r="Z1121" s="2"/>
    </row>
    <row r="1122" spans="1:26" ht="15.75" x14ac:dyDescent="0.25">
      <c r="A1122" s="24"/>
      <c r="B1122" s="2"/>
      <c r="C1122" s="2"/>
      <c r="D1122" s="2"/>
      <c r="E1122" s="2"/>
      <c r="F1122" s="2"/>
      <c r="G1122" s="2"/>
      <c r="H1122" s="2"/>
      <c r="I1122" s="2"/>
      <c r="J1122" s="2"/>
      <c r="K1122" s="2"/>
      <c r="L1122" s="2"/>
      <c r="M1122" s="2"/>
      <c r="N1122" s="2"/>
      <c r="O1122" s="2"/>
      <c r="P1122" s="2"/>
      <c r="Q1122" s="2"/>
      <c r="R1122" s="2"/>
      <c r="S1122" s="2"/>
      <c r="T1122" s="2"/>
      <c r="U1122" s="2"/>
      <c r="V1122" s="2"/>
      <c r="W1122" s="2"/>
      <c r="X1122" s="2"/>
      <c r="Y1122" s="2"/>
      <c r="Z1122" s="2"/>
    </row>
    <row r="1123" spans="1:26" ht="15.75" x14ac:dyDescent="0.25">
      <c r="A1123" s="24"/>
      <c r="B1123" s="2"/>
      <c r="C1123" s="2"/>
      <c r="D1123" s="2"/>
      <c r="E1123" s="2"/>
      <c r="F1123" s="2"/>
      <c r="G1123" s="2"/>
      <c r="H1123" s="2"/>
      <c r="I1123" s="2"/>
      <c r="J1123" s="2"/>
      <c r="K1123" s="2"/>
      <c r="L1123" s="2"/>
      <c r="M1123" s="2"/>
      <c r="N1123" s="2"/>
      <c r="O1123" s="2"/>
      <c r="P1123" s="2"/>
      <c r="Q1123" s="2"/>
      <c r="R1123" s="2"/>
      <c r="S1123" s="2"/>
      <c r="T1123" s="2"/>
      <c r="U1123" s="2"/>
      <c r="V1123" s="2"/>
      <c r="W1123" s="2"/>
      <c r="X1123" s="2"/>
      <c r="Y1123" s="2"/>
      <c r="Z1123" s="2"/>
    </row>
    <row r="1124" spans="1:26" ht="15.75" x14ac:dyDescent="0.25">
      <c r="A1124" s="24"/>
      <c r="B1124" s="2"/>
      <c r="C1124" s="2"/>
      <c r="D1124" s="2"/>
      <c r="E1124" s="2"/>
      <c r="F1124" s="2"/>
      <c r="G1124" s="2"/>
      <c r="H1124" s="2"/>
      <c r="I1124" s="2"/>
      <c r="J1124" s="2"/>
      <c r="K1124" s="2"/>
      <c r="L1124" s="2"/>
      <c r="M1124" s="2"/>
      <c r="N1124" s="2"/>
      <c r="O1124" s="2"/>
      <c r="P1124" s="2"/>
      <c r="Q1124" s="2"/>
      <c r="R1124" s="2"/>
      <c r="S1124" s="2"/>
      <c r="T1124" s="2"/>
      <c r="U1124" s="2"/>
      <c r="V1124" s="2"/>
      <c r="W1124" s="2"/>
      <c r="X1124" s="2"/>
      <c r="Y1124" s="2"/>
      <c r="Z1124" s="2"/>
    </row>
    <row r="1125" spans="1:26" ht="15.75" x14ac:dyDescent="0.25">
      <c r="A1125" s="24"/>
      <c r="B1125" s="2"/>
      <c r="C1125" s="2"/>
      <c r="D1125" s="2"/>
      <c r="E1125" s="2"/>
      <c r="F1125" s="2"/>
      <c r="G1125" s="2"/>
      <c r="H1125" s="2"/>
      <c r="I1125" s="2"/>
      <c r="J1125" s="2"/>
      <c r="K1125" s="2"/>
      <c r="L1125" s="2"/>
      <c r="M1125" s="2"/>
      <c r="N1125" s="2"/>
      <c r="O1125" s="2"/>
      <c r="P1125" s="2"/>
      <c r="Q1125" s="2"/>
      <c r="R1125" s="2"/>
      <c r="S1125" s="2"/>
      <c r="T1125" s="2"/>
      <c r="U1125" s="2"/>
      <c r="V1125" s="2"/>
      <c r="W1125" s="2"/>
      <c r="X1125" s="2"/>
      <c r="Y1125" s="2"/>
      <c r="Z1125" s="2"/>
    </row>
    <row r="1126" spans="1:26" ht="15.75" x14ac:dyDescent="0.25">
      <c r="A1126" s="24"/>
      <c r="B1126" s="2"/>
      <c r="C1126" s="2"/>
      <c r="D1126" s="2"/>
      <c r="E1126" s="2"/>
      <c r="F1126" s="2"/>
      <c r="G1126" s="2"/>
      <c r="H1126" s="2"/>
      <c r="I1126" s="2"/>
      <c r="J1126" s="2"/>
      <c r="K1126" s="2"/>
      <c r="L1126" s="2"/>
      <c r="M1126" s="2"/>
      <c r="N1126" s="2"/>
      <c r="O1126" s="2"/>
      <c r="P1126" s="2"/>
      <c r="Q1126" s="2"/>
      <c r="R1126" s="2"/>
      <c r="S1126" s="2"/>
      <c r="T1126" s="2"/>
      <c r="U1126" s="2"/>
      <c r="V1126" s="2"/>
      <c r="W1126" s="2"/>
      <c r="X1126" s="2"/>
      <c r="Y1126" s="2"/>
      <c r="Z1126" s="2"/>
    </row>
    <row r="1127" spans="1:26" ht="15.75" x14ac:dyDescent="0.25">
      <c r="A1127" s="24"/>
      <c r="B1127" s="2"/>
      <c r="C1127" s="2"/>
      <c r="D1127" s="2"/>
      <c r="E1127" s="2"/>
      <c r="F1127" s="2"/>
      <c r="G1127" s="2"/>
      <c r="H1127" s="2"/>
      <c r="I1127" s="2"/>
      <c r="J1127" s="2"/>
      <c r="K1127" s="2"/>
      <c r="L1127" s="2"/>
      <c r="M1127" s="2"/>
      <c r="N1127" s="2"/>
      <c r="O1127" s="2"/>
      <c r="P1127" s="2"/>
      <c r="Q1127" s="2"/>
      <c r="R1127" s="2"/>
      <c r="S1127" s="2"/>
      <c r="T1127" s="2"/>
      <c r="U1127" s="2"/>
      <c r="V1127" s="2"/>
      <c r="W1127" s="2"/>
      <c r="X1127" s="2"/>
      <c r="Y1127" s="2"/>
      <c r="Z1127" s="2"/>
    </row>
    <row r="1128" spans="1:26" ht="15.75" x14ac:dyDescent="0.25">
      <c r="A1128" s="24"/>
      <c r="B1128" s="2"/>
      <c r="C1128" s="2"/>
      <c r="D1128" s="2"/>
      <c r="E1128" s="2"/>
      <c r="F1128" s="2"/>
      <c r="G1128" s="2"/>
      <c r="H1128" s="2"/>
      <c r="I1128" s="2"/>
      <c r="J1128" s="2"/>
      <c r="K1128" s="2"/>
      <c r="L1128" s="2"/>
      <c r="M1128" s="2"/>
      <c r="N1128" s="2"/>
      <c r="O1128" s="2"/>
      <c r="P1128" s="2"/>
      <c r="Q1128" s="2"/>
      <c r="R1128" s="2"/>
      <c r="S1128" s="2"/>
      <c r="T1128" s="2"/>
      <c r="U1128" s="2"/>
      <c r="V1128" s="2"/>
      <c r="W1128" s="2"/>
      <c r="X1128" s="2"/>
      <c r="Y1128" s="2"/>
      <c r="Z1128" s="2"/>
    </row>
    <row r="1129" spans="1:26" ht="15.75" x14ac:dyDescent="0.25">
      <c r="A1129" s="24"/>
      <c r="B1129" s="2"/>
      <c r="C1129" s="2"/>
      <c r="D1129" s="2"/>
      <c r="E1129" s="2"/>
      <c r="F1129" s="2"/>
      <c r="G1129" s="2"/>
      <c r="H1129" s="2"/>
      <c r="I1129" s="2"/>
      <c r="J1129" s="2"/>
      <c r="K1129" s="2"/>
      <c r="L1129" s="2"/>
      <c r="M1129" s="2"/>
      <c r="N1129" s="2"/>
      <c r="O1129" s="2"/>
      <c r="P1129" s="2"/>
      <c r="Q1129" s="2"/>
      <c r="R1129" s="2"/>
      <c r="S1129" s="2"/>
      <c r="T1129" s="2"/>
      <c r="U1129" s="2"/>
      <c r="V1129" s="2"/>
      <c r="W1129" s="2"/>
      <c r="X1129" s="2"/>
      <c r="Y1129" s="2"/>
      <c r="Z1129" s="2"/>
    </row>
    <row r="1130" spans="1:26" ht="15.75" x14ac:dyDescent="0.25">
      <c r="A1130" s="24"/>
      <c r="B1130" s="2"/>
      <c r="C1130" s="2"/>
      <c r="D1130" s="2"/>
      <c r="E1130" s="2"/>
      <c r="F1130" s="2"/>
      <c r="G1130" s="2"/>
      <c r="H1130" s="2"/>
      <c r="I1130" s="2"/>
      <c r="J1130" s="2"/>
      <c r="K1130" s="2"/>
      <c r="L1130" s="2"/>
      <c r="M1130" s="2"/>
      <c r="N1130" s="2"/>
      <c r="O1130" s="2"/>
      <c r="P1130" s="2"/>
      <c r="Q1130" s="2"/>
      <c r="R1130" s="2"/>
      <c r="S1130" s="2"/>
      <c r="T1130" s="2"/>
      <c r="U1130" s="2"/>
      <c r="V1130" s="2"/>
      <c r="W1130" s="2"/>
      <c r="X1130" s="2"/>
      <c r="Y1130" s="2"/>
      <c r="Z1130" s="2"/>
    </row>
    <row r="1131" spans="1:26" ht="15.75" x14ac:dyDescent="0.25">
      <c r="A1131" s="24"/>
      <c r="B1131" s="2"/>
      <c r="C1131" s="2"/>
      <c r="D1131" s="2"/>
      <c r="E1131" s="2"/>
      <c r="F1131" s="2"/>
      <c r="G1131" s="2"/>
      <c r="H1131" s="2"/>
      <c r="I1131" s="2"/>
      <c r="J1131" s="2"/>
      <c r="K1131" s="2"/>
      <c r="L1131" s="2"/>
      <c r="M1131" s="2"/>
      <c r="N1131" s="2"/>
      <c r="O1131" s="2"/>
      <c r="P1131" s="2"/>
      <c r="Q1131" s="2"/>
      <c r="R1131" s="2"/>
      <c r="S1131" s="2"/>
      <c r="T1131" s="2"/>
      <c r="U1131" s="2"/>
      <c r="V1131" s="2"/>
      <c r="W1131" s="2"/>
      <c r="X1131" s="2"/>
      <c r="Y1131" s="2"/>
      <c r="Z1131" s="2"/>
    </row>
    <row r="1132" spans="1:26" ht="15.75" x14ac:dyDescent="0.25">
      <c r="A1132" s="24"/>
      <c r="B1132" s="2"/>
      <c r="C1132" s="2"/>
      <c r="D1132" s="2"/>
      <c r="E1132" s="2"/>
      <c r="F1132" s="2"/>
      <c r="G1132" s="2"/>
      <c r="H1132" s="2"/>
      <c r="I1132" s="2"/>
      <c r="J1132" s="2"/>
      <c r="K1132" s="2"/>
      <c r="L1132" s="2"/>
      <c r="M1132" s="2"/>
      <c r="N1132" s="2"/>
      <c r="O1132" s="2"/>
      <c r="P1132" s="2"/>
      <c r="Q1132" s="2"/>
      <c r="R1132" s="2"/>
      <c r="S1132" s="2"/>
      <c r="T1132" s="2"/>
      <c r="U1132" s="2"/>
      <c r="V1132" s="2"/>
      <c r="W1132" s="2"/>
      <c r="X1132" s="2"/>
      <c r="Y1132" s="2"/>
      <c r="Z1132" s="2"/>
    </row>
    <row r="1133" spans="1:26" ht="15.75" x14ac:dyDescent="0.25">
      <c r="A1133" s="24"/>
      <c r="B1133" s="2"/>
      <c r="C1133" s="2"/>
      <c r="D1133" s="2"/>
      <c r="E1133" s="2"/>
      <c r="F1133" s="2"/>
      <c r="G1133" s="2"/>
      <c r="H1133" s="2"/>
      <c r="I1133" s="2"/>
      <c r="J1133" s="2"/>
      <c r="K1133" s="2"/>
      <c r="L1133" s="2"/>
      <c r="M1133" s="2"/>
      <c r="N1133" s="2"/>
      <c r="O1133" s="2"/>
      <c r="P1133" s="2"/>
      <c r="Q1133" s="2"/>
      <c r="R1133" s="2"/>
      <c r="S1133" s="2"/>
      <c r="T1133" s="2"/>
      <c r="U1133" s="2"/>
      <c r="V1133" s="2"/>
      <c r="W1133" s="2"/>
      <c r="X1133" s="2"/>
      <c r="Y1133" s="2"/>
      <c r="Z1133" s="2"/>
    </row>
    <row r="1134" spans="1:26" ht="15.75" x14ac:dyDescent="0.25">
      <c r="A1134" s="24"/>
      <c r="B1134" s="2"/>
      <c r="C1134" s="2"/>
      <c r="D1134" s="2"/>
      <c r="E1134" s="2"/>
      <c r="F1134" s="2"/>
      <c r="G1134" s="2"/>
      <c r="H1134" s="2"/>
      <c r="I1134" s="2"/>
      <c r="J1134" s="2"/>
      <c r="K1134" s="2"/>
      <c r="L1134" s="2"/>
      <c r="M1134" s="2"/>
      <c r="N1134" s="2"/>
      <c r="O1134" s="2"/>
      <c r="P1134" s="2"/>
      <c r="Q1134" s="2"/>
      <c r="R1134" s="2"/>
      <c r="S1134" s="2"/>
      <c r="T1134" s="2"/>
      <c r="U1134" s="2"/>
      <c r="V1134" s="2"/>
      <c r="W1134" s="2"/>
      <c r="X1134" s="2"/>
      <c r="Y1134" s="2"/>
      <c r="Z1134" s="2"/>
    </row>
    <row r="1135" spans="1:26" ht="15.75" x14ac:dyDescent="0.25">
      <c r="A1135" s="24"/>
      <c r="B1135" s="2"/>
      <c r="C1135" s="2"/>
      <c r="D1135" s="2"/>
      <c r="E1135" s="2"/>
      <c r="F1135" s="2"/>
      <c r="G1135" s="2"/>
      <c r="H1135" s="2"/>
      <c r="I1135" s="2"/>
      <c r="J1135" s="2"/>
      <c r="K1135" s="2"/>
      <c r="L1135" s="2"/>
      <c r="M1135" s="2"/>
      <c r="N1135" s="2"/>
      <c r="O1135" s="2"/>
      <c r="P1135" s="2"/>
      <c r="Q1135" s="2"/>
      <c r="R1135" s="2"/>
      <c r="S1135" s="2"/>
      <c r="T1135" s="2"/>
      <c r="U1135" s="2"/>
      <c r="V1135" s="2"/>
      <c r="W1135" s="2"/>
      <c r="X1135" s="2"/>
      <c r="Y1135" s="2"/>
      <c r="Z1135" s="2"/>
    </row>
    <row r="1136" spans="1:26" ht="15.75" x14ac:dyDescent="0.25">
      <c r="A1136" s="24"/>
      <c r="B1136" s="2"/>
      <c r="C1136" s="2"/>
      <c r="D1136" s="2"/>
      <c r="E1136" s="2"/>
      <c r="F1136" s="2"/>
      <c r="G1136" s="2"/>
      <c r="H1136" s="2"/>
      <c r="I1136" s="2"/>
      <c r="J1136" s="2"/>
      <c r="K1136" s="2"/>
      <c r="L1136" s="2"/>
      <c r="M1136" s="2"/>
      <c r="N1136" s="2"/>
      <c r="O1136" s="2"/>
      <c r="P1136" s="2"/>
      <c r="Q1136" s="2"/>
      <c r="R1136" s="2"/>
      <c r="S1136" s="2"/>
      <c r="T1136" s="2"/>
      <c r="U1136" s="2"/>
      <c r="V1136" s="2"/>
      <c r="W1136" s="2"/>
      <c r="X1136" s="2"/>
      <c r="Y1136" s="2"/>
      <c r="Z1136" s="2"/>
    </row>
    <row r="1137" spans="1:26" ht="15.75" x14ac:dyDescent="0.25">
      <c r="A1137" s="24"/>
      <c r="B1137" s="2"/>
      <c r="C1137" s="2"/>
      <c r="D1137" s="2"/>
      <c r="E1137" s="2"/>
      <c r="F1137" s="2"/>
      <c r="G1137" s="2"/>
      <c r="H1137" s="2"/>
      <c r="I1137" s="2"/>
      <c r="J1137" s="2"/>
      <c r="K1137" s="2"/>
      <c r="L1137" s="2"/>
      <c r="M1137" s="2"/>
      <c r="N1137" s="2"/>
      <c r="O1137" s="2"/>
      <c r="P1137" s="2"/>
      <c r="Q1137" s="2"/>
      <c r="R1137" s="2"/>
      <c r="S1137" s="2"/>
      <c r="T1137" s="2"/>
      <c r="U1137" s="2"/>
      <c r="V1137" s="2"/>
      <c r="W1137" s="2"/>
      <c r="X1137" s="2"/>
      <c r="Y1137" s="2"/>
      <c r="Z1137" s="2"/>
    </row>
    <row r="1138" spans="1:26" ht="15.75" x14ac:dyDescent="0.25">
      <c r="A1138" s="24"/>
      <c r="B1138" s="2"/>
      <c r="C1138" s="2"/>
      <c r="D1138" s="2"/>
      <c r="E1138" s="2"/>
      <c r="F1138" s="2"/>
      <c r="G1138" s="2"/>
      <c r="H1138" s="2"/>
      <c r="I1138" s="2"/>
      <c r="J1138" s="2"/>
      <c r="K1138" s="2"/>
      <c r="L1138" s="2"/>
      <c r="M1138" s="2"/>
      <c r="N1138" s="2"/>
      <c r="O1138" s="2"/>
      <c r="P1138" s="2"/>
      <c r="Q1138" s="2"/>
      <c r="R1138" s="2"/>
      <c r="S1138" s="2"/>
      <c r="T1138" s="2"/>
      <c r="U1138" s="2"/>
      <c r="V1138" s="2"/>
      <c r="W1138" s="2"/>
      <c r="X1138" s="2"/>
      <c r="Y1138" s="2"/>
      <c r="Z1138" s="2"/>
    </row>
    <row r="1139" spans="1:26" ht="15.75" x14ac:dyDescent="0.25">
      <c r="A1139" s="24"/>
      <c r="B1139" s="2"/>
      <c r="C1139" s="2"/>
      <c r="D1139" s="2"/>
      <c r="E1139" s="2"/>
      <c r="F1139" s="2"/>
      <c r="G1139" s="2"/>
      <c r="H1139" s="2"/>
      <c r="I1139" s="2"/>
      <c r="J1139" s="2"/>
      <c r="K1139" s="2"/>
      <c r="L1139" s="2"/>
      <c r="M1139" s="2"/>
      <c r="N1139" s="2"/>
      <c r="O1139" s="2"/>
      <c r="P1139" s="2"/>
      <c r="Q1139" s="2"/>
      <c r="R1139" s="2"/>
      <c r="S1139" s="2"/>
      <c r="T1139" s="2"/>
      <c r="U1139" s="2"/>
      <c r="V1139" s="2"/>
      <c r="W1139" s="2"/>
      <c r="X1139" s="2"/>
      <c r="Y1139" s="2"/>
      <c r="Z1139" s="2"/>
    </row>
    <row r="1140" spans="1:26" ht="15.75" x14ac:dyDescent="0.25">
      <c r="A1140" s="24"/>
      <c r="B1140" s="2"/>
      <c r="C1140" s="2"/>
      <c r="D1140" s="2"/>
      <c r="E1140" s="2"/>
      <c r="F1140" s="2"/>
      <c r="G1140" s="2"/>
      <c r="H1140" s="2"/>
      <c r="I1140" s="2"/>
      <c r="J1140" s="2"/>
      <c r="K1140" s="2"/>
      <c r="L1140" s="2"/>
      <c r="M1140" s="2"/>
      <c r="N1140" s="2"/>
      <c r="O1140" s="2"/>
      <c r="P1140" s="2"/>
      <c r="Q1140" s="2"/>
      <c r="R1140" s="2"/>
      <c r="S1140" s="2"/>
      <c r="T1140" s="2"/>
      <c r="U1140" s="2"/>
      <c r="V1140" s="2"/>
      <c r="W1140" s="2"/>
      <c r="X1140" s="2"/>
      <c r="Y1140" s="2"/>
      <c r="Z1140" s="2"/>
    </row>
    <row r="1141" spans="1:26" ht="15.75" x14ac:dyDescent="0.25">
      <c r="A1141" s="24"/>
      <c r="B1141" s="2"/>
      <c r="C1141" s="2"/>
      <c r="D1141" s="2"/>
      <c r="E1141" s="2"/>
      <c r="F1141" s="2"/>
      <c r="G1141" s="2"/>
      <c r="H1141" s="2"/>
      <c r="I1141" s="2"/>
      <c r="J1141" s="2"/>
      <c r="K1141" s="2"/>
      <c r="L1141" s="2"/>
      <c r="M1141" s="2"/>
      <c r="N1141" s="2"/>
      <c r="O1141" s="2"/>
      <c r="P1141" s="2"/>
      <c r="Q1141" s="2"/>
      <c r="R1141" s="2"/>
      <c r="S1141" s="2"/>
      <c r="T1141" s="2"/>
      <c r="U1141" s="2"/>
      <c r="V1141" s="2"/>
      <c r="W1141" s="2"/>
      <c r="X1141" s="2"/>
      <c r="Y1141" s="2"/>
      <c r="Z1141" s="2"/>
    </row>
    <row r="1142" spans="1:26" ht="15.75" x14ac:dyDescent="0.25">
      <c r="A1142" s="24"/>
      <c r="B1142" s="2"/>
      <c r="C1142" s="2"/>
      <c r="D1142" s="2"/>
      <c r="E1142" s="2"/>
      <c r="F1142" s="2"/>
      <c r="G1142" s="2"/>
      <c r="H1142" s="2"/>
      <c r="I1142" s="2"/>
      <c r="J1142" s="2"/>
      <c r="K1142" s="2"/>
      <c r="L1142" s="2"/>
      <c r="M1142" s="2"/>
      <c r="N1142" s="2"/>
      <c r="O1142" s="2"/>
      <c r="P1142" s="2"/>
      <c r="Q1142" s="2"/>
      <c r="R1142" s="2"/>
      <c r="S1142" s="2"/>
      <c r="T1142" s="2"/>
      <c r="U1142" s="2"/>
      <c r="V1142" s="2"/>
      <c r="W1142" s="2"/>
      <c r="X1142" s="2"/>
      <c r="Y1142" s="2"/>
      <c r="Z1142" s="2"/>
    </row>
    <row r="1143" spans="1:26" ht="15.75" x14ac:dyDescent="0.25">
      <c r="A1143" s="24"/>
      <c r="B1143" s="2"/>
      <c r="C1143" s="2"/>
      <c r="D1143" s="2"/>
      <c r="E1143" s="2"/>
      <c r="F1143" s="2"/>
      <c r="G1143" s="2"/>
      <c r="H1143" s="2"/>
      <c r="I1143" s="2"/>
      <c r="J1143" s="2"/>
      <c r="K1143" s="2"/>
      <c r="L1143" s="2"/>
      <c r="M1143" s="2"/>
      <c r="N1143" s="2"/>
      <c r="O1143" s="2"/>
      <c r="P1143" s="2"/>
      <c r="Q1143" s="2"/>
      <c r="R1143" s="2"/>
      <c r="S1143" s="2"/>
      <c r="T1143" s="2"/>
      <c r="U1143" s="2"/>
      <c r="V1143" s="2"/>
      <c r="W1143" s="2"/>
      <c r="X1143" s="2"/>
      <c r="Y1143" s="2"/>
      <c r="Z1143" s="2"/>
    </row>
    <row r="1144" spans="1:26" ht="15.75" x14ac:dyDescent="0.25">
      <c r="A1144" s="24"/>
      <c r="B1144" s="2"/>
      <c r="C1144" s="2"/>
      <c r="D1144" s="2"/>
      <c r="E1144" s="2"/>
      <c r="F1144" s="2"/>
      <c r="G1144" s="2"/>
      <c r="H1144" s="2"/>
      <c r="I1144" s="2"/>
      <c r="J1144" s="2"/>
      <c r="K1144" s="2"/>
      <c r="L1144" s="2"/>
      <c r="M1144" s="2"/>
      <c r="N1144" s="2"/>
      <c r="O1144" s="2"/>
      <c r="P1144" s="2"/>
      <c r="Q1144" s="2"/>
      <c r="R1144" s="2"/>
      <c r="S1144" s="2"/>
      <c r="T1144" s="2"/>
      <c r="U1144" s="2"/>
      <c r="V1144" s="2"/>
      <c r="W1144" s="2"/>
      <c r="X1144" s="2"/>
      <c r="Y1144" s="2"/>
      <c r="Z1144" s="2"/>
    </row>
    <row r="1145" spans="1:26" ht="15.75" x14ac:dyDescent="0.25">
      <c r="A1145" s="24"/>
      <c r="B1145" s="2"/>
      <c r="C1145" s="2"/>
      <c r="D1145" s="2"/>
      <c r="E1145" s="2"/>
      <c r="F1145" s="2"/>
      <c r="G1145" s="2"/>
      <c r="H1145" s="2"/>
      <c r="I1145" s="2"/>
      <c r="J1145" s="2"/>
      <c r="K1145" s="2"/>
      <c r="L1145" s="2"/>
      <c r="M1145" s="2"/>
      <c r="N1145" s="2"/>
      <c r="O1145" s="2"/>
      <c r="P1145" s="2"/>
      <c r="Q1145" s="2"/>
      <c r="R1145" s="2"/>
      <c r="S1145" s="2"/>
      <c r="T1145" s="2"/>
      <c r="U1145" s="2"/>
      <c r="V1145" s="2"/>
      <c r="W1145" s="2"/>
      <c r="X1145" s="2"/>
      <c r="Y1145" s="2"/>
      <c r="Z1145" s="2"/>
    </row>
    <row r="1146" spans="1:26" ht="15.75" x14ac:dyDescent="0.25">
      <c r="A1146" s="24"/>
      <c r="B1146" s="2"/>
      <c r="C1146" s="2"/>
      <c r="D1146" s="2"/>
      <c r="E1146" s="2"/>
      <c r="F1146" s="2"/>
      <c r="G1146" s="2"/>
      <c r="H1146" s="2"/>
      <c r="I1146" s="2"/>
      <c r="J1146" s="2"/>
      <c r="K1146" s="2"/>
      <c r="L1146" s="2"/>
      <c r="M1146" s="2"/>
      <c r="N1146" s="2"/>
      <c r="O1146" s="2"/>
      <c r="P1146" s="2"/>
      <c r="Q1146" s="2"/>
      <c r="R1146" s="2"/>
      <c r="S1146" s="2"/>
      <c r="T1146" s="2"/>
      <c r="U1146" s="2"/>
      <c r="V1146" s="2"/>
      <c r="W1146" s="2"/>
      <c r="X1146" s="2"/>
      <c r="Y1146" s="2"/>
      <c r="Z1146" s="2"/>
    </row>
    <row r="1147" spans="1:26" ht="15.75" x14ac:dyDescent="0.25">
      <c r="A1147" s="24"/>
      <c r="B1147" s="2"/>
      <c r="C1147" s="2"/>
      <c r="D1147" s="2"/>
      <c r="E1147" s="2"/>
      <c r="F1147" s="2"/>
      <c r="G1147" s="2"/>
      <c r="H1147" s="2"/>
      <c r="I1147" s="2"/>
      <c r="J1147" s="2"/>
      <c r="K1147" s="2"/>
      <c r="L1147" s="2"/>
      <c r="M1147" s="2"/>
      <c r="N1147" s="2"/>
      <c r="O1147" s="2"/>
      <c r="P1147" s="2"/>
      <c r="Q1147" s="2"/>
      <c r="R1147" s="2"/>
      <c r="S1147" s="2"/>
      <c r="T1147" s="2"/>
      <c r="U1147" s="2"/>
      <c r="V1147" s="2"/>
      <c r="W1147" s="2"/>
      <c r="X1147" s="2"/>
      <c r="Y1147" s="2"/>
      <c r="Z1147" s="2"/>
    </row>
    <row r="1148" spans="1:26" ht="15.75" x14ac:dyDescent="0.25">
      <c r="A1148" s="24"/>
      <c r="B1148" s="2"/>
      <c r="C1148" s="2"/>
      <c r="D1148" s="2"/>
      <c r="E1148" s="2"/>
      <c r="F1148" s="2"/>
      <c r="G1148" s="2"/>
      <c r="H1148" s="2"/>
      <c r="I1148" s="2"/>
      <c r="J1148" s="2"/>
      <c r="K1148" s="2"/>
      <c r="L1148" s="2"/>
      <c r="M1148" s="2"/>
      <c r="N1148" s="2"/>
      <c r="O1148" s="2"/>
      <c r="P1148" s="2"/>
      <c r="Q1148" s="2"/>
      <c r="R1148" s="2"/>
      <c r="S1148" s="2"/>
      <c r="T1148" s="2"/>
      <c r="U1148" s="2"/>
      <c r="V1148" s="2"/>
      <c r="W1148" s="2"/>
      <c r="X1148" s="2"/>
      <c r="Y1148" s="2"/>
      <c r="Z1148" s="2"/>
    </row>
    <row r="1149" spans="1:26" ht="15.75" x14ac:dyDescent="0.25">
      <c r="A1149" s="24"/>
      <c r="B1149" s="2"/>
      <c r="C1149" s="2"/>
      <c r="D1149" s="2"/>
      <c r="E1149" s="2"/>
      <c r="F1149" s="2"/>
      <c r="G1149" s="2"/>
      <c r="H1149" s="2"/>
      <c r="I1149" s="2"/>
      <c r="J1149" s="2"/>
      <c r="K1149" s="2"/>
      <c r="L1149" s="2"/>
      <c r="M1149" s="2"/>
      <c r="N1149" s="2"/>
      <c r="O1149" s="2"/>
      <c r="P1149" s="2"/>
      <c r="Q1149" s="2"/>
      <c r="R1149" s="2"/>
      <c r="S1149" s="2"/>
      <c r="T1149" s="2"/>
      <c r="U1149" s="2"/>
      <c r="V1149" s="2"/>
      <c r="W1149" s="2"/>
      <c r="X1149" s="2"/>
      <c r="Y1149" s="2"/>
      <c r="Z1149" s="2"/>
    </row>
    <row r="1150" spans="1:26" ht="15.75" x14ac:dyDescent="0.25">
      <c r="A1150" s="24"/>
      <c r="B1150" s="2"/>
      <c r="C1150" s="2"/>
      <c r="D1150" s="2"/>
      <c r="E1150" s="2"/>
      <c r="F1150" s="2"/>
      <c r="G1150" s="2"/>
      <c r="H1150" s="2"/>
      <c r="I1150" s="2"/>
      <c r="J1150" s="2"/>
      <c r="K1150" s="2"/>
      <c r="L1150" s="2"/>
      <c r="M1150" s="2"/>
      <c r="N1150" s="2"/>
      <c r="O1150" s="2"/>
      <c r="P1150" s="2"/>
      <c r="Q1150" s="2"/>
      <c r="R1150" s="2"/>
      <c r="S1150" s="2"/>
      <c r="T1150" s="2"/>
      <c r="U1150" s="2"/>
      <c r="V1150" s="2"/>
      <c r="W1150" s="2"/>
      <c r="X1150" s="2"/>
      <c r="Y1150" s="2"/>
      <c r="Z1150" s="2"/>
    </row>
    <row r="1151" spans="1:26" ht="15.75" x14ac:dyDescent="0.25">
      <c r="A1151" s="24"/>
      <c r="B1151" s="2"/>
      <c r="C1151" s="2"/>
      <c r="D1151" s="2"/>
      <c r="E1151" s="2"/>
      <c r="F1151" s="2"/>
      <c r="G1151" s="2"/>
      <c r="H1151" s="2"/>
      <c r="I1151" s="2"/>
      <c r="J1151" s="2"/>
      <c r="K1151" s="2"/>
      <c r="L1151" s="2"/>
      <c r="M1151" s="2"/>
      <c r="N1151" s="2"/>
      <c r="O1151" s="2"/>
      <c r="P1151" s="2"/>
      <c r="Q1151" s="2"/>
      <c r="R1151" s="2"/>
      <c r="S1151" s="2"/>
      <c r="T1151" s="2"/>
      <c r="U1151" s="2"/>
      <c r="V1151" s="2"/>
      <c r="W1151" s="2"/>
      <c r="X1151" s="2"/>
      <c r="Y1151" s="2"/>
      <c r="Z1151" s="2"/>
    </row>
    <row r="1152" spans="1:26" ht="15.75" x14ac:dyDescent="0.25">
      <c r="A1152" s="24"/>
      <c r="B1152" s="2"/>
      <c r="C1152" s="2"/>
      <c r="D1152" s="2"/>
      <c r="E1152" s="2"/>
      <c r="F1152" s="2"/>
      <c r="G1152" s="2"/>
      <c r="H1152" s="2"/>
      <c r="I1152" s="2"/>
      <c r="J1152" s="2"/>
      <c r="K1152" s="2"/>
      <c r="L1152" s="2"/>
      <c r="M1152" s="2"/>
      <c r="N1152" s="2"/>
      <c r="O1152" s="2"/>
      <c r="P1152" s="2"/>
      <c r="Q1152" s="2"/>
      <c r="R1152" s="2"/>
      <c r="S1152" s="2"/>
      <c r="T1152" s="2"/>
      <c r="U1152" s="2"/>
      <c r="V1152" s="2"/>
      <c r="W1152" s="2"/>
      <c r="X1152" s="2"/>
      <c r="Y1152" s="2"/>
      <c r="Z1152" s="2"/>
    </row>
    <row r="1153" spans="1:26" ht="15.75" x14ac:dyDescent="0.25">
      <c r="A1153" s="24"/>
      <c r="B1153" s="2"/>
      <c r="C1153" s="2"/>
      <c r="D1153" s="2"/>
      <c r="E1153" s="2"/>
      <c r="F1153" s="2"/>
      <c r="G1153" s="2"/>
      <c r="H1153" s="2"/>
      <c r="I1153" s="2"/>
      <c r="J1153" s="2"/>
      <c r="K1153" s="2"/>
      <c r="L1153" s="2"/>
      <c r="M1153" s="2"/>
      <c r="N1153" s="2"/>
      <c r="O1153" s="2"/>
      <c r="P1153" s="2"/>
      <c r="Q1153" s="2"/>
      <c r="R1153" s="2"/>
      <c r="S1153" s="2"/>
      <c r="T1153" s="2"/>
      <c r="U1153" s="2"/>
      <c r="V1153" s="2"/>
      <c r="W1153" s="2"/>
      <c r="X1153" s="2"/>
      <c r="Y1153" s="2"/>
      <c r="Z1153" s="2"/>
    </row>
    <row r="1154" spans="1:26" ht="15.75" x14ac:dyDescent="0.25">
      <c r="A1154" s="24"/>
      <c r="B1154" s="2"/>
      <c r="C1154" s="2"/>
      <c r="D1154" s="2"/>
      <c r="E1154" s="2"/>
      <c r="F1154" s="2"/>
      <c r="G1154" s="2"/>
      <c r="H1154" s="2"/>
      <c r="I1154" s="2"/>
      <c r="J1154" s="2"/>
      <c r="K1154" s="2"/>
      <c r="L1154" s="2"/>
      <c r="M1154" s="2"/>
      <c r="N1154" s="2"/>
      <c r="O1154" s="2"/>
      <c r="P1154" s="2"/>
      <c r="Q1154" s="2"/>
      <c r="R1154" s="2"/>
      <c r="S1154" s="2"/>
      <c r="T1154" s="2"/>
      <c r="U1154" s="2"/>
      <c r="V1154" s="2"/>
      <c r="W1154" s="2"/>
      <c r="X1154" s="2"/>
      <c r="Y1154" s="2"/>
      <c r="Z1154" s="2"/>
    </row>
    <row r="1155" spans="1:26" ht="15.75" x14ac:dyDescent="0.25">
      <c r="A1155" s="24"/>
      <c r="B1155" s="2"/>
      <c r="C1155" s="2"/>
      <c r="D1155" s="2"/>
      <c r="E1155" s="2"/>
      <c r="F1155" s="2"/>
      <c r="G1155" s="2"/>
      <c r="H1155" s="2"/>
      <c r="I1155" s="2"/>
      <c r="J1155" s="2"/>
      <c r="K1155" s="2"/>
      <c r="L1155" s="2"/>
      <c r="M1155" s="2"/>
      <c r="N1155" s="2"/>
      <c r="O1155" s="2"/>
      <c r="P1155" s="2"/>
      <c r="Q1155" s="2"/>
      <c r="R1155" s="2"/>
      <c r="S1155" s="2"/>
      <c r="T1155" s="2"/>
      <c r="U1155" s="2"/>
      <c r="V1155" s="2"/>
      <c r="W1155" s="2"/>
      <c r="X1155" s="2"/>
      <c r="Y1155" s="2"/>
      <c r="Z1155" s="2"/>
    </row>
    <row r="1156" spans="1:26" ht="15.75" x14ac:dyDescent="0.25">
      <c r="A1156" s="24"/>
      <c r="B1156" s="2"/>
      <c r="C1156" s="2"/>
      <c r="D1156" s="2"/>
      <c r="E1156" s="2"/>
      <c r="F1156" s="2"/>
      <c r="G1156" s="2"/>
      <c r="H1156" s="2"/>
      <c r="I1156" s="2"/>
      <c r="J1156" s="2"/>
      <c r="K1156" s="2"/>
      <c r="L1156" s="2"/>
      <c r="M1156" s="2"/>
      <c r="N1156" s="2"/>
      <c r="O1156" s="2"/>
      <c r="P1156" s="2"/>
      <c r="Q1156" s="2"/>
      <c r="R1156" s="2"/>
      <c r="S1156" s="2"/>
      <c r="T1156" s="2"/>
      <c r="U1156" s="2"/>
      <c r="V1156" s="2"/>
      <c r="W1156" s="2"/>
      <c r="X1156" s="2"/>
      <c r="Y1156" s="2"/>
      <c r="Z1156" s="2"/>
    </row>
    <row r="1157" spans="1:26" ht="15.75" x14ac:dyDescent="0.25">
      <c r="A1157" s="24"/>
      <c r="B1157" s="2"/>
      <c r="C1157" s="2"/>
      <c r="D1157" s="2"/>
      <c r="E1157" s="2"/>
      <c r="F1157" s="2"/>
      <c r="G1157" s="2"/>
      <c r="H1157" s="2"/>
      <c r="I1157" s="2"/>
      <c r="J1157" s="2"/>
      <c r="K1157" s="2"/>
      <c r="L1157" s="2"/>
      <c r="M1157" s="2"/>
      <c r="N1157" s="2"/>
      <c r="O1157" s="2"/>
      <c r="P1157" s="2"/>
      <c r="Q1157" s="2"/>
      <c r="R1157" s="2"/>
      <c r="S1157" s="2"/>
      <c r="T1157" s="2"/>
      <c r="U1157" s="2"/>
      <c r="V1157" s="2"/>
      <c r="W1157" s="2"/>
      <c r="X1157" s="2"/>
      <c r="Y1157" s="2"/>
      <c r="Z1157" s="2"/>
    </row>
    <row r="1158" spans="1:26" ht="15.75" x14ac:dyDescent="0.25">
      <c r="A1158" s="24"/>
      <c r="B1158" s="2"/>
      <c r="C1158" s="2"/>
      <c r="D1158" s="2"/>
      <c r="E1158" s="2"/>
      <c r="F1158" s="2"/>
      <c r="G1158" s="2"/>
      <c r="H1158" s="2"/>
      <c r="I1158" s="2"/>
      <c r="J1158" s="2"/>
      <c r="K1158" s="2"/>
      <c r="L1158" s="2"/>
      <c r="M1158" s="2"/>
      <c r="N1158" s="2"/>
      <c r="O1158" s="2"/>
      <c r="P1158" s="2"/>
      <c r="Q1158" s="2"/>
      <c r="R1158" s="2"/>
      <c r="S1158" s="2"/>
      <c r="T1158" s="2"/>
      <c r="U1158" s="2"/>
      <c r="V1158" s="2"/>
      <c r="W1158" s="2"/>
      <c r="X1158" s="2"/>
      <c r="Y1158" s="2"/>
      <c r="Z1158" s="2"/>
    </row>
    <row r="1159" spans="1:26" ht="15.75" x14ac:dyDescent="0.25">
      <c r="A1159" s="24"/>
      <c r="B1159" s="2"/>
      <c r="C1159" s="2"/>
      <c r="D1159" s="2"/>
      <c r="E1159" s="2"/>
      <c r="F1159" s="2"/>
      <c r="G1159" s="2"/>
      <c r="H1159" s="2"/>
      <c r="I1159" s="2"/>
      <c r="J1159" s="2"/>
      <c r="K1159" s="2"/>
      <c r="L1159" s="2"/>
      <c r="M1159" s="2"/>
      <c r="N1159" s="2"/>
      <c r="O1159" s="2"/>
      <c r="P1159" s="2"/>
      <c r="Q1159" s="2"/>
      <c r="R1159" s="2"/>
      <c r="S1159" s="2"/>
      <c r="T1159" s="2"/>
      <c r="U1159" s="2"/>
      <c r="V1159" s="2"/>
      <c r="W1159" s="2"/>
      <c r="X1159" s="2"/>
      <c r="Y1159" s="2"/>
      <c r="Z1159" s="2"/>
    </row>
    <row r="1160" spans="1:26" ht="15.75" x14ac:dyDescent="0.25">
      <c r="A1160" s="24"/>
      <c r="B1160" s="2"/>
      <c r="C1160" s="2"/>
      <c r="D1160" s="2"/>
      <c r="E1160" s="2"/>
      <c r="F1160" s="2"/>
      <c r="G1160" s="2"/>
      <c r="H1160" s="2"/>
      <c r="I1160" s="2"/>
      <c r="J1160" s="2"/>
      <c r="K1160" s="2"/>
      <c r="L1160" s="2"/>
      <c r="M1160" s="2"/>
      <c r="N1160" s="2"/>
      <c r="O1160" s="2"/>
      <c r="P1160" s="2"/>
      <c r="Q1160" s="2"/>
      <c r="R1160" s="2"/>
      <c r="S1160" s="2"/>
      <c r="T1160" s="2"/>
      <c r="U1160" s="2"/>
      <c r="V1160" s="2"/>
      <c r="W1160" s="2"/>
      <c r="X1160" s="2"/>
      <c r="Y1160" s="2"/>
      <c r="Z1160" s="2"/>
    </row>
    <row r="1161" spans="1:26" ht="15.75" x14ac:dyDescent="0.25">
      <c r="A1161" s="24"/>
      <c r="B1161" s="2"/>
      <c r="C1161" s="2"/>
      <c r="D1161" s="2"/>
      <c r="E1161" s="2"/>
      <c r="F1161" s="2"/>
      <c r="G1161" s="2"/>
      <c r="H1161" s="2"/>
      <c r="I1161" s="2"/>
      <c r="J1161" s="2"/>
      <c r="K1161" s="2"/>
      <c r="L1161" s="2"/>
      <c r="M1161" s="2"/>
      <c r="N1161" s="2"/>
      <c r="O1161" s="2"/>
      <c r="P1161" s="2"/>
      <c r="Q1161" s="2"/>
      <c r="R1161" s="2"/>
      <c r="S1161" s="2"/>
      <c r="T1161" s="2"/>
      <c r="U1161" s="2"/>
      <c r="V1161" s="2"/>
      <c r="W1161" s="2"/>
      <c r="X1161" s="2"/>
      <c r="Y1161" s="2"/>
      <c r="Z1161" s="2"/>
    </row>
    <row r="1162" spans="1:26" ht="15.75" x14ac:dyDescent="0.25">
      <c r="A1162" s="24"/>
      <c r="B1162" s="2"/>
      <c r="C1162" s="2"/>
      <c r="D1162" s="2"/>
      <c r="E1162" s="2"/>
      <c r="F1162" s="2"/>
      <c r="G1162" s="2"/>
      <c r="H1162" s="2"/>
      <c r="I1162" s="2"/>
      <c r="J1162" s="2"/>
      <c r="K1162" s="2"/>
      <c r="L1162" s="2"/>
      <c r="M1162" s="2"/>
      <c r="N1162" s="2"/>
      <c r="O1162" s="2"/>
      <c r="P1162" s="2"/>
      <c r="Q1162" s="2"/>
      <c r="R1162" s="2"/>
      <c r="S1162" s="2"/>
      <c r="T1162" s="2"/>
      <c r="U1162" s="2"/>
      <c r="V1162" s="2"/>
      <c r="W1162" s="2"/>
      <c r="X1162" s="2"/>
      <c r="Y1162" s="2"/>
      <c r="Z1162" s="2"/>
    </row>
    <row r="1163" spans="1:26" ht="15.75" x14ac:dyDescent="0.25">
      <c r="A1163" s="24"/>
      <c r="B1163" s="2"/>
      <c r="C1163" s="2"/>
      <c r="D1163" s="2"/>
      <c r="E1163" s="2"/>
      <c r="F1163" s="2"/>
      <c r="G1163" s="2"/>
      <c r="H1163" s="2"/>
      <c r="I1163" s="2"/>
      <c r="J1163" s="2"/>
      <c r="K1163" s="2"/>
      <c r="L1163" s="2"/>
      <c r="M1163" s="2"/>
      <c r="N1163" s="2"/>
      <c r="O1163" s="2"/>
      <c r="P1163" s="2"/>
      <c r="Q1163" s="2"/>
      <c r="R1163" s="2"/>
      <c r="S1163" s="2"/>
      <c r="T1163" s="2"/>
      <c r="U1163" s="2"/>
      <c r="V1163" s="2"/>
      <c r="W1163" s="2"/>
      <c r="X1163" s="2"/>
      <c r="Y1163" s="2"/>
      <c r="Z1163" s="2"/>
    </row>
    <row r="1164" spans="1:26" ht="15.75" x14ac:dyDescent="0.25">
      <c r="A1164" s="24"/>
      <c r="B1164" s="2"/>
      <c r="C1164" s="2"/>
      <c r="D1164" s="2"/>
      <c r="E1164" s="2"/>
      <c r="F1164" s="2"/>
      <c r="G1164" s="2"/>
      <c r="H1164" s="2"/>
      <c r="I1164" s="2"/>
      <c r="J1164" s="2"/>
      <c r="K1164" s="2"/>
      <c r="L1164" s="2"/>
      <c r="M1164" s="2"/>
      <c r="N1164" s="2"/>
      <c r="O1164" s="2"/>
      <c r="P1164" s="2"/>
      <c r="Q1164" s="2"/>
      <c r="R1164" s="2"/>
      <c r="S1164" s="2"/>
      <c r="T1164" s="2"/>
      <c r="U1164" s="2"/>
      <c r="V1164" s="2"/>
      <c r="W1164" s="2"/>
      <c r="X1164" s="2"/>
      <c r="Y1164" s="2"/>
      <c r="Z1164" s="2"/>
    </row>
    <row r="1165" spans="1:26" ht="15.75" x14ac:dyDescent="0.25">
      <c r="A1165" s="24"/>
      <c r="B1165" s="2"/>
      <c r="C1165" s="2"/>
      <c r="D1165" s="2"/>
      <c r="E1165" s="2"/>
      <c r="F1165" s="2"/>
      <c r="G1165" s="2"/>
      <c r="H1165" s="2"/>
      <c r="I1165" s="2"/>
      <c r="J1165" s="2"/>
      <c r="K1165" s="2"/>
      <c r="L1165" s="2"/>
      <c r="M1165" s="2"/>
      <c r="N1165" s="2"/>
      <c r="O1165" s="2"/>
      <c r="P1165" s="2"/>
      <c r="Q1165" s="2"/>
      <c r="R1165" s="2"/>
      <c r="S1165" s="2"/>
      <c r="T1165" s="2"/>
      <c r="U1165" s="2"/>
      <c r="V1165" s="2"/>
      <c r="W1165" s="2"/>
      <c r="X1165" s="2"/>
      <c r="Y1165" s="2"/>
      <c r="Z1165" s="2"/>
    </row>
    <row r="1166" spans="1:26" ht="15.75" x14ac:dyDescent="0.25">
      <c r="A1166" s="24"/>
      <c r="B1166" s="2"/>
      <c r="C1166" s="2"/>
      <c r="D1166" s="2"/>
      <c r="E1166" s="2"/>
      <c r="F1166" s="2"/>
      <c r="G1166" s="2"/>
      <c r="H1166" s="2"/>
      <c r="I1166" s="2"/>
      <c r="J1166" s="2"/>
      <c r="K1166" s="2"/>
      <c r="L1166" s="2"/>
      <c r="M1166" s="2"/>
      <c r="N1166" s="2"/>
      <c r="O1166" s="2"/>
      <c r="P1166" s="2"/>
      <c r="Q1166" s="2"/>
      <c r="R1166" s="2"/>
      <c r="S1166" s="2"/>
      <c r="T1166" s="2"/>
      <c r="U1166" s="2"/>
      <c r="V1166" s="2"/>
      <c r="W1166" s="2"/>
      <c r="X1166" s="2"/>
      <c r="Y1166" s="2"/>
      <c r="Z1166" s="2"/>
    </row>
    <row r="1167" spans="1:26" ht="15.75" x14ac:dyDescent="0.25">
      <c r="A1167" s="24"/>
      <c r="B1167" s="2"/>
      <c r="C1167" s="2"/>
      <c r="D1167" s="2"/>
      <c r="E1167" s="2"/>
      <c r="F1167" s="2"/>
      <c r="G1167" s="2"/>
      <c r="H1167" s="2"/>
      <c r="I1167" s="2"/>
      <c r="J1167" s="2"/>
      <c r="K1167" s="2"/>
      <c r="L1167" s="2"/>
      <c r="M1167" s="2"/>
      <c r="N1167" s="2"/>
      <c r="O1167" s="2"/>
      <c r="P1167" s="2"/>
      <c r="Q1167" s="2"/>
      <c r="R1167" s="2"/>
      <c r="S1167" s="2"/>
      <c r="T1167" s="2"/>
      <c r="U1167" s="2"/>
      <c r="V1167" s="2"/>
      <c r="W1167" s="2"/>
      <c r="X1167" s="2"/>
      <c r="Y1167" s="2"/>
      <c r="Z1167" s="2"/>
    </row>
    <row r="1168" spans="1:26" ht="15.75" x14ac:dyDescent="0.25">
      <c r="A1168" s="24"/>
      <c r="B1168" s="2"/>
      <c r="C1168" s="2"/>
      <c r="D1168" s="2"/>
      <c r="E1168" s="2"/>
      <c r="F1168" s="2"/>
      <c r="G1168" s="2"/>
      <c r="H1168" s="2"/>
      <c r="I1168" s="2"/>
      <c r="J1168" s="2"/>
      <c r="K1168" s="2"/>
      <c r="L1168" s="2"/>
      <c r="M1168" s="2"/>
      <c r="N1168" s="2"/>
      <c r="O1168" s="2"/>
      <c r="P1168" s="2"/>
      <c r="Q1168" s="2"/>
      <c r="R1168" s="2"/>
      <c r="S1168" s="2"/>
      <c r="T1168" s="2"/>
      <c r="U1168" s="2"/>
      <c r="V1168" s="2"/>
      <c r="W1168" s="2"/>
      <c r="X1168" s="2"/>
      <c r="Y1168" s="2"/>
      <c r="Z1168" s="2"/>
    </row>
    <row r="1169" spans="1:26" ht="15.75" x14ac:dyDescent="0.25">
      <c r="A1169" s="24"/>
      <c r="B1169" s="2"/>
      <c r="C1169" s="2"/>
      <c r="D1169" s="2"/>
      <c r="E1169" s="2"/>
      <c r="F1169" s="2"/>
      <c r="G1169" s="2"/>
      <c r="H1169" s="2"/>
      <c r="I1169" s="2"/>
      <c r="J1169" s="2"/>
      <c r="K1169" s="2"/>
      <c r="L1169" s="2"/>
      <c r="M1169" s="2"/>
      <c r="N1169" s="2"/>
      <c r="O1169" s="2"/>
      <c r="P1169" s="2"/>
      <c r="Q1169" s="2"/>
      <c r="R1169" s="2"/>
      <c r="S1169" s="2"/>
      <c r="T1169" s="2"/>
      <c r="U1169" s="2"/>
      <c r="V1169" s="2"/>
      <c r="W1169" s="2"/>
      <c r="X1169" s="2"/>
      <c r="Y1169" s="2"/>
      <c r="Z1169" s="2"/>
    </row>
    <row r="1170" spans="1:26" ht="15.75" x14ac:dyDescent="0.25">
      <c r="A1170" s="24"/>
      <c r="B1170" s="2"/>
      <c r="C1170" s="2"/>
      <c r="D1170" s="2"/>
      <c r="E1170" s="2"/>
      <c r="F1170" s="2"/>
      <c r="G1170" s="2"/>
      <c r="H1170" s="2"/>
      <c r="I1170" s="2"/>
      <c r="J1170" s="2"/>
      <c r="K1170" s="2"/>
      <c r="L1170" s="2"/>
      <c r="M1170" s="2"/>
      <c r="N1170" s="2"/>
      <c r="O1170" s="2"/>
      <c r="P1170" s="2"/>
      <c r="Q1170" s="2"/>
      <c r="R1170" s="2"/>
      <c r="S1170" s="2"/>
      <c r="T1170" s="2"/>
      <c r="U1170" s="2"/>
      <c r="V1170" s="2"/>
      <c r="W1170" s="2"/>
      <c r="X1170" s="2"/>
      <c r="Y1170" s="2"/>
      <c r="Z1170" s="2"/>
    </row>
    <row r="1171" spans="1:26" ht="15.75" x14ac:dyDescent="0.25">
      <c r="A1171" s="24"/>
      <c r="B1171" s="2"/>
      <c r="C1171" s="2"/>
      <c r="D1171" s="2"/>
      <c r="E1171" s="2"/>
      <c r="F1171" s="2"/>
      <c r="G1171" s="2"/>
      <c r="H1171" s="2"/>
      <c r="I1171" s="2"/>
      <c r="J1171" s="2"/>
      <c r="K1171" s="2"/>
      <c r="L1171" s="2"/>
      <c r="M1171" s="2"/>
      <c r="N1171" s="2"/>
      <c r="O1171" s="2"/>
      <c r="P1171" s="2"/>
      <c r="Q1171" s="2"/>
      <c r="R1171" s="2"/>
      <c r="S1171" s="2"/>
      <c r="T1171" s="2"/>
      <c r="U1171" s="2"/>
      <c r="V1171" s="2"/>
      <c r="W1171" s="2"/>
      <c r="X1171" s="2"/>
      <c r="Y1171" s="2"/>
      <c r="Z1171" s="2"/>
    </row>
    <row r="1172" spans="1:26" ht="15.75" x14ac:dyDescent="0.25">
      <c r="A1172" s="24"/>
      <c r="B1172" s="2"/>
      <c r="C1172" s="2"/>
      <c r="D1172" s="2"/>
      <c r="E1172" s="2"/>
      <c r="F1172" s="2"/>
      <c r="G1172" s="2"/>
      <c r="H1172" s="2"/>
      <c r="I1172" s="2"/>
      <c r="J1172" s="2"/>
      <c r="K1172" s="2"/>
      <c r="L1172" s="2"/>
      <c r="M1172" s="2"/>
      <c r="N1172" s="2"/>
      <c r="O1172" s="2"/>
      <c r="P1172" s="2"/>
      <c r="Q1172" s="2"/>
      <c r="R1172" s="2"/>
      <c r="S1172" s="2"/>
      <c r="T1172" s="2"/>
      <c r="U1172" s="2"/>
      <c r="V1172" s="2"/>
      <c r="W1172" s="2"/>
      <c r="X1172" s="2"/>
      <c r="Y1172" s="2"/>
      <c r="Z1172" s="2"/>
    </row>
    <row r="1173" spans="1:26" ht="15.75" x14ac:dyDescent="0.25">
      <c r="A1173" s="24"/>
      <c r="B1173" s="2"/>
      <c r="C1173" s="2"/>
      <c r="D1173" s="2"/>
      <c r="E1173" s="2"/>
      <c r="F1173" s="2"/>
      <c r="G1173" s="2"/>
      <c r="H1173" s="2"/>
      <c r="I1173" s="2"/>
      <c r="J1173" s="2"/>
      <c r="K1173" s="2"/>
      <c r="L1173" s="2"/>
      <c r="M1173" s="2"/>
      <c r="N1173" s="2"/>
      <c r="O1173" s="2"/>
      <c r="P1173" s="2"/>
      <c r="Q1173" s="2"/>
      <c r="R1173" s="2"/>
      <c r="S1173" s="2"/>
      <c r="T1173" s="2"/>
      <c r="U1173" s="2"/>
      <c r="V1173" s="2"/>
      <c r="W1173" s="2"/>
      <c r="X1173" s="2"/>
      <c r="Y1173" s="2"/>
      <c r="Z1173" s="2"/>
    </row>
    <row r="1174" spans="1:26" ht="15.75" x14ac:dyDescent="0.25">
      <c r="A1174" s="24"/>
      <c r="B1174" s="2"/>
      <c r="C1174" s="2"/>
      <c r="D1174" s="2"/>
      <c r="E1174" s="2"/>
      <c r="F1174" s="2"/>
      <c r="G1174" s="2"/>
      <c r="H1174" s="2"/>
      <c r="I1174" s="2"/>
      <c r="J1174" s="2"/>
      <c r="K1174" s="2"/>
      <c r="L1174" s="2"/>
      <c r="M1174" s="2"/>
      <c r="N1174" s="2"/>
      <c r="O1174" s="2"/>
      <c r="P1174" s="2"/>
      <c r="Q1174" s="2"/>
      <c r="R1174" s="2"/>
      <c r="S1174" s="2"/>
      <c r="T1174" s="2"/>
      <c r="U1174" s="2"/>
      <c r="V1174" s="2"/>
      <c r="W1174" s="2"/>
      <c r="X1174" s="2"/>
      <c r="Y1174" s="2"/>
      <c r="Z1174" s="2"/>
    </row>
    <row r="1175" spans="1:26" ht="15.75" x14ac:dyDescent="0.25">
      <c r="A1175" s="24"/>
      <c r="B1175" s="2"/>
      <c r="C1175" s="2"/>
      <c r="D1175" s="2"/>
      <c r="E1175" s="2"/>
      <c r="F1175" s="2"/>
      <c r="G1175" s="2"/>
      <c r="H1175" s="2"/>
      <c r="I1175" s="2"/>
      <c r="J1175" s="2"/>
      <c r="K1175" s="2"/>
      <c r="L1175" s="2"/>
      <c r="M1175" s="2"/>
      <c r="N1175" s="2"/>
      <c r="O1175" s="2"/>
      <c r="P1175" s="2"/>
      <c r="Q1175" s="2"/>
      <c r="R1175" s="2"/>
      <c r="S1175" s="2"/>
      <c r="T1175" s="2"/>
      <c r="U1175" s="2"/>
      <c r="V1175" s="2"/>
      <c r="W1175" s="2"/>
      <c r="X1175" s="2"/>
      <c r="Y1175" s="2"/>
      <c r="Z1175" s="2"/>
    </row>
    <row r="1176" spans="1:26" ht="15.75" x14ac:dyDescent="0.25">
      <c r="A1176" s="24"/>
      <c r="B1176" s="2"/>
      <c r="C1176" s="2"/>
      <c r="D1176" s="2"/>
      <c r="E1176" s="2"/>
      <c r="F1176" s="2"/>
      <c r="G1176" s="2"/>
      <c r="H1176" s="2"/>
      <c r="I1176" s="2"/>
      <c r="J1176" s="2"/>
      <c r="K1176" s="2"/>
      <c r="L1176" s="2"/>
      <c r="M1176" s="2"/>
      <c r="N1176" s="2"/>
      <c r="O1176" s="2"/>
      <c r="P1176" s="2"/>
      <c r="Q1176" s="2"/>
      <c r="R1176" s="2"/>
      <c r="S1176" s="2"/>
      <c r="T1176" s="2"/>
      <c r="U1176" s="2"/>
      <c r="V1176" s="2"/>
      <c r="W1176" s="2"/>
      <c r="X1176" s="2"/>
      <c r="Y1176" s="2"/>
      <c r="Z1176" s="2"/>
    </row>
    <row r="1177" spans="1:26" ht="15.75" x14ac:dyDescent="0.25">
      <c r="A1177" s="24"/>
      <c r="B1177" s="2"/>
      <c r="C1177" s="2"/>
      <c r="D1177" s="2"/>
      <c r="E1177" s="2"/>
      <c r="F1177" s="2"/>
      <c r="G1177" s="2"/>
      <c r="H1177" s="2"/>
      <c r="I1177" s="2"/>
      <c r="J1177" s="2"/>
      <c r="K1177" s="2"/>
      <c r="L1177" s="2"/>
      <c r="M1177" s="2"/>
      <c r="N1177" s="2"/>
      <c r="O1177" s="2"/>
      <c r="P1177" s="2"/>
      <c r="Q1177" s="2"/>
      <c r="R1177" s="2"/>
      <c r="S1177" s="2"/>
      <c r="T1177" s="2"/>
      <c r="U1177" s="2"/>
      <c r="V1177" s="2"/>
      <c r="W1177" s="2"/>
      <c r="X1177" s="2"/>
      <c r="Y1177" s="2"/>
      <c r="Z1177" s="2"/>
    </row>
    <row r="1178" spans="1:26" ht="15.75" x14ac:dyDescent="0.25">
      <c r="A1178" s="24"/>
      <c r="B1178" s="2"/>
      <c r="C1178" s="2"/>
      <c r="D1178" s="2"/>
      <c r="E1178" s="2"/>
      <c r="F1178" s="2"/>
      <c r="G1178" s="2"/>
      <c r="H1178" s="2"/>
      <c r="I1178" s="2"/>
      <c r="J1178" s="2"/>
      <c r="K1178" s="2"/>
      <c r="L1178" s="2"/>
      <c r="M1178" s="2"/>
      <c r="N1178" s="2"/>
      <c r="O1178" s="2"/>
      <c r="P1178" s="2"/>
      <c r="Q1178" s="2"/>
      <c r="R1178" s="2"/>
      <c r="S1178" s="2"/>
      <c r="T1178" s="2"/>
      <c r="U1178" s="2"/>
      <c r="V1178" s="2"/>
      <c r="W1178" s="2"/>
      <c r="X1178" s="2"/>
      <c r="Y1178" s="2"/>
      <c r="Z1178" s="2"/>
    </row>
    <row r="1179" spans="1:26" ht="15.75" x14ac:dyDescent="0.25">
      <c r="A1179" s="24"/>
      <c r="B1179" s="2"/>
      <c r="C1179" s="2"/>
      <c r="D1179" s="2"/>
      <c r="E1179" s="2"/>
      <c r="F1179" s="2"/>
      <c r="G1179" s="2"/>
      <c r="H1179" s="2"/>
      <c r="I1179" s="2"/>
      <c r="J1179" s="2"/>
      <c r="K1179" s="2"/>
      <c r="L1179" s="2"/>
      <c r="M1179" s="2"/>
      <c r="N1179" s="2"/>
      <c r="O1179" s="2"/>
      <c r="P1179" s="2"/>
      <c r="Q1179" s="2"/>
      <c r="R1179" s="2"/>
      <c r="S1179" s="2"/>
      <c r="T1179" s="2"/>
      <c r="U1179" s="2"/>
      <c r="V1179" s="2"/>
      <c r="W1179" s="2"/>
      <c r="X1179" s="2"/>
      <c r="Y1179" s="2"/>
      <c r="Z1179" s="2"/>
    </row>
  </sheetData>
  <mergeCells count="36">
    <mergeCell ref="A175:A179"/>
    <mergeCell ref="B175:B179"/>
    <mergeCell ref="C77:C79"/>
    <mergeCell ref="A80:A82"/>
    <mergeCell ref="B80:B82"/>
    <mergeCell ref="C80:C82"/>
    <mergeCell ref="A172:A174"/>
    <mergeCell ref="B172:B174"/>
    <mergeCell ref="C172:C174"/>
    <mergeCell ref="A164:A168"/>
    <mergeCell ref="B164:B168"/>
    <mergeCell ref="A77:A79"/>
    <mergeCell ref="B77:B79"/>
    <mergeCell ref="A24:A26"/>
    <mergeCell ref="B24:B26"/>
    <mergeCell ref="A74:A76"/>
    <mergeCell ref="B74:B76"/>
    <mergeCell ref="A2:L2"/>
    <mergeCell ref="A3:L3"/>
    <mergeCell ref="A12:A14"/>
    <mergeCell ref="C74:C76"/>
    <mergeCell ref="C9:C11"/>
    <mergeCell ref="A9:A11"/>
    <mergeCell ref="B9:B11"/>
    <mergeCell ref="A18:A20"/>
    <mergeCell ref="B18:B20"/>
    <mergeCell ref="C18:C20"/>
    <mergeCell ref="B15:B17"/>
    <mergeCell ref="B21:B23"/>
    <mergeCell ref="C21:C23"/>
    <mergeCell ref="C12:C14"/>
    <mergeCell ref="C15:C17"/>
    <mergeCell ref="C24:C26"/>
    <mergeCell ref="B12:B14"/>
    <mergeCell ref="A15:A17"/>
    <mergeCell ref="A21:A23"/>
  </mergeCells>
  <printOptions horizontalCentered="1"/>
  <pageMargins left="0.39370078740157483" right="0.39370078740157483" top="0.98425196850393704" bottom="0.78740157480314965"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Y1166"/>
  <sheetViews>
    <sheetView topLeftCell="F1" zoomScale="85" zoomScaleNormal="85" workbookViewId="0">
      <pane ySplit="3420" topLeftCell="A6" activePane="bottomLeft"/>
      <selection activeCell="Z4" sqref="A4:XFD6"/>
      <selection pane="bottomLeft" activeCell="Q8" sqref="Q8"/>
    </sheetView>
  </sheetViews>
  <sheetFormatPr defaultColWidth="12.5703125" defaultRowHeight="15.75" x14ac:dyDescent="0.25"/>
  <cols>
    <col min="1" max="1" width="9.28515625" style="76" bestFit="1" customWidth="1"/>
    <col min="2" max="2" width="21.5703125" style="76" customWidth="1"/>
    <col min="3" max="3" width="9" style="76" customWidth="1"/>
    <col min="4" max="4" width="9.7109375" style="76" customWidth="1"/>
    <col min="5" max="12" width="7.28515625" style="76" customWidth="1"/>
    <col min="13" max="20" width="11" style="76" customWidth="1"/>
    <col min="21" max="21" width="12.5703125" style="76"/>
    <col min="22" max="22" width="13.5703125" style="76" customWidth="1"/>
    <col min="23" max="23" width="12.5703125" style="76"/>
    <col min="24" max="24" width="16.85546875" style="76" customWidth="1"/>
    <col min="25" max="25" width="15.140625" style="76" customWidth="1"/>
    <col min="26" max="16384" width="12.5703125" style="76"/>
  </cols>
  <sheetData>
    <row r="2" spans="1:25" x14ac:dyDescent="0.25">
      <c r="A2" s="228" t="s">
        <v>494</v>
      </c>
      <c r="B2" s="228"/>
      <c r="C2" s="228"/>
      <c r="D2" s="228"/>
      <c r="E2" s="228"/>
      <c r="F2" s="228"/>
      <c r="G2" s="228"/>
      <c r="H2" s="228"/>
      <c r="I2" s="228"/>
      <c r="J2" s="228"/>
      <c r="K2" s="228"/>
      <c r="L2" s="228"/>
      <c r="M2" s="228"/>
      <c r="N2" s="228"/>
      <c r="O2" s="228"/>
      <c r="P2" s="228"/>
      <c r="Q2" s="228"/>
      <c r="R2" s="228"/>
      <c r="S2" s="228"/>
      <c r="T2" s="228"/>
      <c r="U2" s="228"/>
      <c r="V2" s="228"/>
      <c r="W2" s="228"/>
      <c r="X2" s="228"/>
      <c r="Y2" s="228"/>
    </row>
    <row r="3" spans="1:25" x14ac:dyDescent="0.25">
      <c r="A3" s="62"/>
      <c r="B3" s="62"/>
      <c r="C3" s="62"/>
      <c r="D3" s="62"/>
    </row>
    <row r="4" spans="1:25" x14ac:dyDescent="0.25">
      <c r="A4" s="217" t="s">
        <v>0</v>
      </c>
      <c r="B4" s="215" t="s">
        <v>1</v>
      </c>
      <c r="C4" s="215" t="s">
        <v>2</v>
      </c>
      <c r="D4" s="215" t="s">
        <v>3</v>
      </c>
      <c r="E4" s="212" t="s">
        <v>92</v>
      </c>
      <c r="F4" s="213"/>
      <c r="G4" s="213"/>
      <c r="H4" s="213"/>
      <c r="I4" s="213"/>
      <c r="J4" s="213"/>
      <c r="K4" s="213"/>
      <c r="L4" s="214"/>
      <c r="M4" s="212" t="s">
        <v>287</v>
      </c>
      <c r="N4" s="213"/>
      <c r="O4" s="213"/>
      <c r="P4" s="213"/>
      <c r="Q4" s="213"/>
      <c r="R4" s="213"/>
      <c r="S4" s="213"/>
      <c r="T4" s="214"/>
      <c r="U4" s="215" t="s">
        <v>93</v>
      </c>
      <c r="V4" s="215" t="s">
        <v>94</v>
      </c>
      <c r="W4" s="215" t="s">
        <v>97</v>
      </c>
      <c r="X4" s="215" t="s">
        <v>5</v>
      </c>
      <c r="Y4" s="215" t="s">
        <v>4</v>
      </c>
    </row>
    <row r="5" spans="1:25" ht="92.25" customHeight="1" x14ac:dyDescent="0.25">
      <c r="A5" s="218"/>
      <c r="B5" s="216"/>
      <c r="C5" s="216"/>
      <c r="D5" s="216"/>
      <c r="E5" s="57" t="s">
        <v>277</v>
      </c>
      <c r="F5" s="57" t="s">
        <v>278</v>
      </c>
      <c r="G5" s="57" t="s">
        <v>282</v>
      </c>
      <c r="H5" s="57" t="s">
        <v>102</v>
      </c>
      <c r="I5" s="57" t="s">
        <v>104</v>
      </c>
      <c r="J5" s="57" t="s">
        <v>106</v>
      </c>
      <c r="K5" s="57" t="s">
        <v>108</v>
      </c>
      <c r="L5" s="57" t="s">
        <v>275</v>
      </c>
      <c r="M5" s="57" t="s">
        <v>277</v>
      </c>
      <c r="N5" s="57" t="s">
        <v>278</v>
      </c>
      <c r="O5" s="57" t="s">
        <v>282</v>
      </c>
      <c r="P5" s="57" t="s">
        <v>102</v>
      </c>
      <c r="Q5" s="57" t="s">
        <v>104</v>
      </c>
      <c r="R5" s="57" t="s">
        <v>106</v>
      </c>
      <c r="S5" s="57" t="s">
        <v>108</v>
      </c>
      <c r="T5" s="57" t="s">
        <v>275</v>
      </c>
      <c r="U5" s="216"/>
      <c r="V5" s="216"/>
      <c r="W5" s="216"/>
      <c r="X5" s="216"/>
      <c r="Y5" s="216"/>
    </row>
    <row r="6" spans="1:25" ht="31.5" x14ac:dyDescent="0.25">
      <c r="A6" s="78"/>
      <c r="B6" s="79"/>
      <c r="C6" s="79"/>
      <c r="D6" s="79"/>
      <c r="E6" s="79"/>
      <c r="F6" s="79"/>
      <c r="G6" s="79"/>
      <c r="H6" s="79"/>
      <c r="I6" s="79"/>
      <c r="J6" s="79"/>
      <c r="K6" s="79"/>
      <c r="L6" s="79"/>
      <c r="M6" s="57"/>
      <c r="N6" s="57"/>
      <c r="O6" s="57"/>
      <c r="P6" s="57"/>
      <c r="Q6" s="57"/>
      <c r="R6" s="57"/>
      <c r="S6" s="57"/>
      <c r="T6" s="57"/>
      <c r="U6" s="80" t="s">
        <v>9</v>
      </c>
      <c r="V6" s="80" t="s">
        <v>10</v>
      </c>
      <c r="W6" s="80" t="s">
        <v>11</v>
      </c>
      <c r="X6" s="80" t="s">
        <v>292</v>
      </c>
      <c r="Y6" s="80" t="s">
        <v>293</v>
      </c>
    </row>
    <row r="7" spans="1:25" ht="47.25" x14ac:dyDescent="0.25">
      <c r="A7" s="171">
        <v>1</v>
      </c>
      <c r="B7" s="63" t="s">
        <v>17</v>
      </c>
      <c r="C7" s="57"/>
      <c r="D7" s="57"/>
      <c r="E7" s="86"/>
      <c r="F7" s="86"/>
      <c r="G7" s="86"/>
      <c r="H7" s="86"/>
      <c r="I7" s="86"/>
      <c r="J7" s="86"/>
      <c r="K7" s="86"/>
      <c r="L7" s="86"/>
      <c r="M7" s="64"/>
      <c r="N7" s="64"/>
      <c r="O7" s="64"/>
      <c r="P7" s="64"/>
      <c r="Q7" s="64"/>
      <c r="R7" s="64"/>
      <c r="S7" s="64"/>
      <c r="T7" s="64"/>
      <c r="U7" s="64"/>
      <c r="V7" s="65"/>
      <c r="W7" s="64"/>
      <c r="X7" s="64"/>
      <c r="Y7" s="64"/>
    </row>
    <row r="8" spans="1:25" ht="31.5" x14ac:dyDescent="0.25">
      <c r="A8" s="168" t="s">
        <v>209</v>
      </c>
      <c r="B8" s="66" t="s">
        <v>18</v>
      </c>
      <c r="C8" s="67" t="s">
        <v>19</v>
      </c>
      <c r="D8" s="68"/>
      <c r="E8" s="86"/>
      <c r="F8" s="86"/>
      <c r="G8" s="86"/>
      <c r="H8" s="86"/>
      <c r="I8" s="86">
        <v>1</v>
      </c>
      <c r="J8" s="86"/>
      <c r="K8" s="86"/>
      <c r="L8" s="86"/>
      <c r="M8" s="64">
        <f>IF(ISBLANK(E8)=TRUE,0,VLOOKUP(M$5,Luong!$C$8:$H$22,6))</f>
        <v>0</v>
      </c>
      <c r="N8" s="64">
        <f>IF(ISBLANK(F8)=TRUE,0,VLOOKUP(N$5,Luong!$C$8:$H$22,6))</f>
        <v>0</v>
      </c>
      <c r="O8" s="64">
        <f>IF(ISBLANK(G8)=TRUE,0,VLOOKUP(O$5,Luong!$C$8:$H$22,6))</f>
        <v>0</v>
      </c>
      <c r="P8" s="64">
        <f>IF(ISBLANK(H8)=TRUE,0,VLOOKUP(P$5,Luong!$C$8:$H$22,6))</f>
        <v>0</v>
      </c>
      <c r="Q8" s="64">
        <f>IF(ISBLANK(I8)=TRUE,0,VLOOKUP(Q$5,Luong!$C$8:$H$22,6))</f>
        <v>188969</v>
      </c>
      <c r="R8" s="64">
        <f>IF(ISBLANK(J8)=TRUE,0,VLOOKUP(R$5,Luong!$C$8:$H$22,6))</f>
        <v>0</v>
      </c>
      <c r="S8" s="64">
        <f>IF(ISBLANK(K8)=TRUE,0,VLOOKUP(S$5,Luong!$C$8:$H$22,6))</f>
        <v>0</v>
      </c>
      <c r="T8" s="64">
        <f>IF(ISBLANK(L8)=TRUE,0,VLOOKUP(T$5,Luong!$C$8:$H$22,6))</f>
        <v>0</v>
      </c>
      <c r="U8" s="64">
        <f>SUM(E8*M8,F8*N8,G8*O8,H8*P8,I8*Q8,J8*R8,K8*S8,L8*T8)</f>
        <v>188969</v>
      </c>
      <c r="V8" s="65">
        <v>2.9999999999999997E-4</v>
      </c>
      <c r="W8" s="64">
        <f>ROUND(U8*V8,0)</f>
        <v>57</v>
      </c>
      <c r="X8" s="64">
        <f>ROUND((W8/1.235)*(34/312),0)</f>
        <v>5</v>
      </c>
      <c r="Y8" s="64">
        <f>SUM(W8:X8)</f>
        <v>62</v>
      </c>
    </row>
    <row r="9" spans="1:25" ht="22.5" customHeight="1" x14ac:dyDescent="0.25">
      <c r="A9" s="190" t="s">
        <v>210</v>
      </c>
      <c r="B9" s="191" t="s">
        <v>300</v>
      </c>
      <c r="C9" s="187" t="s">
        <v>19</v>
      </c>
      <c r="D9" s="25" t="s">
        <v>20</v>
      </c>
      <c r="E9" s="86"/>
      <c r="F9" s="86"/>
      <c r="G9" s="86"/>
      <c r="H9" s="86"/>
      <c r="I9" s="86"/>
      <c r="J9" s="86"/>
      <c r="K9" s="86"/>
      <c r="L9" s="86"/>
      <c r="M9" s="64"/>
      <c r="N9" s="64"/>
      <c r="O9" s="64"/>
      <c r="P9" s="64"/>
      <c r="Q9" s="64"/>
      <c r="R9" s="64"/>
      <c r="S9" s="64"/>
      <c r="T9" s="64"/>
      <c r="U9" s="64"/>
      <c r="V9" s="65"/>
      <c r="W9" s="64"/>
      <c r="X9" s="64"/>
      <c r="Y9" s="64">
        <f>SUM(Y12,Y15)</f>
        <v>577</v>
      </c>
    </row>
    <row r="10" spans="1:25" ht="22.5" customHeight="1" x14ac:dyDescent="0.25">
      <c r="A10" s="190"/>
      <c r="B10" s="192"/>
      <c r="C10" s="188"/>
      <c r="D10" s="25" t="s">
        <v>21</v>
      </c>
      <c r="E10" s="86"/>
      <c r="F10" s="86"/>
      <c r="G10" s="86"/>
      <c r="H10" s="86"/>
      <c r="I10" s="86"/>
      <c r="J10" s="86"/>
      <c r="K10" s="86"/>
      <c r="L10" s="86"/>
      <c r="M10" s="64"/>
      <c r="N10" s="64"/>
      <c r="O10" s="64"/>
      <c r="P10" s="64"/>
      <c r="Q10" s="64"/>
      <c r="R10" s="64"/>
      <c r="S10" s="64"/>
      <c r="T10" s="64"/>
      <c r="U10" s="64"/>
      <c r="V10" s="65"/>
      <c r="W10" s="64"/>
      <c r="X10" s="64"/>
      <c r="Y10" s="64">
        <f t="shared" ref="Y10:Y11" si="0">SUM(Y13,Y16)</f>
        <v>720</v>
      </c>
    </row>
    <row r="11" spans="1:25" ht="22.5" customHeight="1" x14ac:dyDescent="0.25">
      <c r="A11" s="190"/>
      <c r="B11" s="193"/>
      <c r="C11" s="189"/>
      <c r="D11" s="25" t="s">
        <v>22</v>
      </c>
      <c r="E11" s="86"/>
      <c r="F11" s="86"/>
      <c r="G11" s="86"/>
      <c r="H11" s="86"/>
      <c r="I11" s="86"/>
      <c r="J11" s="86"/>
      <c r="K11" s="86"/>
      <c r="L11" s="86"/>
      <c r="M11" s="64"/>
      <c r="N11" s="64"/>
      <c r="O11" s="64"/>
      <c r="P11" s="64"/>
      <c r="Q11" s="64"/>
      <c r="R11" s="64"/>
      <c r="S11" s="64"/>
      <c r="T11" s="64"/>
      <c r="U11" s="64"/>
      <c r="V11" s="65"/>
      <c r="W11" s="64"/>
      <c r="X11" s="64"/>
      <c r="Y11" s="64">
        <f t="shared" si="0"/>
        <v>937</v>
      </c>
    </row>
    <row r="12" spans="1:25" ht="36" customHeight="1" x14ac:dyDescent="0.25">
      <c r="A12" s="194" t="s">
        <v>294</v>
      </c>
      <c r="B12" s="191" t="s">
        <v>298</v>
      </c>
      <c r="C12" s="187" t="s">
        <v>19</v>
      </c>
      <c r="D12" s="25" t="s">
        <v>20</v>
      </c>
      <c r="E12" s="86"/>
      <c r="F12" s="86"/>
      <c r="G12" s="86"/>
      <c r="H12" s="86">
        <v>1</v>
      </c>
      <c r="I12" s="86"/>
      <c r="J12" s="86"/>
      <c r="K12" s="86"/>
      <c r="L12" s="86"/>
      <c r="M12" s="64">
        <f>IF(ISBLANK(E12)=TRUE,0,VLOOKUP(M$5,Luong!$C$8:$H$22,6))</f>
        <v>0</v>
      </c>
      <c r="N12" s="64">
        <f>IF(ISBLANK(F12)=TRUE,0,VLOOKUP(N$5,Luong!$C$8:$H$22,6))</f>
        <v>0</v>
      </c>
      <c r="O12" s="64">
        <f>IF(ISBLANK(G12)=TRUE,0,VLOOKUP(O$5,Luong!$C$8:$H$22,6))</f>
        <v>0</v>
      </c>
      <c r="P12" s="64">
        <f>IF(ISBLANK(H12)=TRUE,0,VLOOKUP(P$5,Luong!$C$8:$H$22,6))</f>
        <v>165614</v>
      </c>
      <c r="Q12" s="64">
        <f>IF(ISBLANK(I12)=TRUE,0,VLOOKUP(Q$5,Luong!$C$8:$H$22,6))</f>
        <v>0</v>
      </c>
      <c r="R12" s="64">
        <f>IF(ISBLANK(J12)=TRUE,0,VLOOKUP(R$5,Luong!$C$8:$H$22,6))</f>
        <v>0</v>
      </c>
      <c r="S12" s="64">
        <f>IF(ISBLANK(K12)=TRUE,0,VLOOKUP(S$5,Luong!$C$8:$H$22,6))</f>
        <v>0</v>
      </c>
      <c r="T12" s="64">
        <f>IF(ISBLANK(L12)=TRUE,0,VLOOKUP(T$5,Luong!$C$8:$H$22,6))</f>
        <v>0</v>
      </c>
      <c r="U12" s="64">
        <f t="shared" ref="U12:U27" si="1">SUM(E12*M12,F12*N12,G12*O12,H12*P12,I12*Q12,J12*R12,K12*S12,L12*T12)</f>
        <v>165614</v>
      </c>
      <c r="V12" s="65">
        <v>2.48E-3</v>
      </c>
      <c r="W12" s="64">
        <f t="shared" ref="W12:W27" si="2">ROUND(U12*V12,0)</f>
        <v>411</v>
      </c>
      <c r="X12" s="64">
        <f t="shared" ref="X12:X27" si="3">ROUND((W12/1.235)*(34/312),0)</f>
        <v>36</v>
      </c>
      <c r="Y12" s="64">
        <f t="shared" ref="Y12:Y27" si="4">SUM(W12:X12)</f>
        <v>447</v>
      </c>
    </row>
    <row r="13" spans="1:25" ht="36" customHeight="1" x14ac:dyDescent="0.25">
      <c r="A13" s="195"/>
      <c r="B13" s="192"/>
      <c r="C13" s="188"/>
      <c r="D13" s="25" t="s">
        <v>21</v>
      </c>
      <c r="E13" s="86"/>
      <c r="F13" s="86"/>
      <c r="G13" s="86"/>
      <c r="H13" s="86">
        <v>1</v>
      </c>
      <c r="I13" s="86"/>
      <c r="J13" s="86"/>
      <c r="K13" s="86"/>
      <c r="L13" s="86"/>
      <c r="M13" s="64">
        <f>IF(ISBLANK(E13)=TRUE,0,VLOOKUP(M$5,Luong!$C$8:$H$22,6))</f>
        <v>0</v>
      </c>
      <c r="N13" s="64">
        <f>IF(ISBLANK(F13)=TRUE,0,VLOOKUP(N$5,Luong!$C$8:$H$22,6))</f>
        <v>0</v>
      </c>
      <c r="O13" s="64">
        <f>IF(ISBLANK(G13)=TRUE,0,VLOOKUP(O$5,Luong!$C$8:$H$22,6))</f>
        <v>0</v>
      </c>
      <c r="P13" s="64">
        <f>IF(ISBLANK(H13)=TRUE,0,VLOOKUP(P$5,Luong!$C$8:$H$22,6))</f>
        <v>165614</v>
      </c>
      <c r="Q13" s="64">
        <f>IF(ISBLANK(I13)=TRUE,0,VLOOKUP(Q$5,Luong!$C$8:$H$22,6))</f>
        <v>0</v>
      </c>
      <c r="R13" s="64">
        <f>IF(ISBLANK(J13)=TRUE,0,VLOOKUP(R$5,Luong!$C$8:$H$22,6))</f>
        <v>0</v>
      </c>
      <c r="S13" s="64">
        <f>IF(ISBLANK(K13)=TRUE,0,VLOOKUP(S$5,Luong!$C$8:$H$22,6))</f>
        <v>0</v>
      </c>
      <c r="T13" s="64">
        <f>IF(ISBLANK(L13)=TRUE,0,VLOOKUP(T$5,Luong!$C$8:$H$22,6))</f>
        <v>0</v>
      </c>
      <c r="U13" s="64">
        <f t="shared" si="1"/>
        <v>165614</v>
      </c>
      <c r="V13" s="65">
        <v>3.0999999999999999E-3</v>
      </c>
      <c r="W13" s="64">
        <f t="shared" si="2"/>
        <v>513</v>
      </c>
      <c r="X13" s="64">
        <f t="shared" si="3"/>
        <v>45</v>
      </c>
      <c r="Y13" s="64">
        <f t="shared" si="4"/>
        <v>558</v>
      </c>
    </row>
    <row r="14" spans="1:25" ht="36" customHeight="1" x14ac:dyDescent="0.25">
      <c r="A14" s="196"/>
      <c r="B14" s="193"/>
      <c r="C14" s="189"/>
      <c r="D14" s="25" t="s">
        <v>22</v>
      </c>
      <c r="E14" s="86"/>
      <c r="F14" s="86"/>
      <c r="G14" s="86"/>
      <c r="H14" s="86">
        <v>1</v>
      </c>
      <c r="I14" s="86"/>
      <c r="J14" s="86"/>
      <c r="K14" s="86"/>
      <c r="L14" s="86"/>
      <c r="M14" s="64">
        <f>IF(ISBLANK(E14)=TRUE,0,VLOOKUP(M$5,Luong!$C$8:$H$22,6))</f>
        <v>0</v>
      </c>
      <c r="N14" s="64">
        <f>IF(ISBLANK(F14)=TRUE,0,VLOOKUP(N$5,Luong!$C$8:$H$22,6))</f>
        <v>0</v>
      </c>
      <c r="O14" s="64">
        <f>IF(ISBLANK(G14)=TRUE,0,VLOOKUP(O$5,Luong!$C$8:$H$22,6))</f>
        <v>0</v>
      </c>
      <c r="P14" s="64">
        <f>IF(ISBLANK(H14)=TRUE,0,VLOOKUP(P$5,Luong!$C$8:$H$22,6))</f>
        <v>165614</v>
      </c>
      <c r="Q14" s="64">
        <f>IF(ISBLANK(I14)=TRUE,0,VLOOKUP(Q$5,Luong!$C$8:$H$22,6))</f>
        <v>0</v>
      </c>
      <c r="R14" s="64">
        <f>IF(ISBLANK(J14)=TRUE,0,VLOOKUP(R$5,Luong!$C$8:$H$22,6))</f>
        <v>0</v>
      </c>
      <c r="S14" s="64">
        <f>IF(ISBLANK(K14)=TRUE,0,VLOOKUP(S$5,Luong!$C$8:$H$22,6))</f>
        <v>0</v>
      </c>
      <c r="T14" s="64">
        <f>IF(ISBLANK(L14)=TRUE,0,VLOOKUP(T$5,Luong!$C$8:$H$22,6))</f>
        <v>0</v>
      </c>
      <c r="U14" s="64">
        <f t="shared" si="1"/>
        <v>165614</v>
      </c>
      <c r="V14" s="65">
        <v>4.0299999999999997E-3</v>
      </c>
      <c r="W14" s="64">
        <f t="shared" si="2"/>
        <v>667</v>
      </c>
      <c r="X14" s="64">
        <f t="shared" si="3"/>
        <v>59</v>
      </c>
      <c r="Y14" s="64">
        <f t="shared" si="4"/>
        <v>726</v>
      </c>
    </row>
    <row r="15" spans="1:25" ht="31.5" customHeight="1" x14ac:dyDescent="0.25">
      <c r="A15" s="194" t="s">
        <v>295</v>
      </c>
      <c r="B15" s="191" t="s">
        <v>299</v>
      </c>
      <c r="C15" s="187" t="s">
        <v>19</v>
      </c>
      <c r="D15" s="25" t="s">
        <v>20</v>
      </c>
      <c r="E15" s="86"/>
      <c r="F15" s="86"/>
      <c r="G15" s="86"/>
      <c r="H15" s="86">
        <v>1</v>
      </c>
      <c r="I15" s="86"/>
      <c r="J15" s="86"/>
      <c r="K15" s="86"/>
      <c r="L15" s="86"/>
      <c r="M15" s="64">
        <f>IF(ISBLANK(E15)=TRUE,0,VLOOKUP(M$5,Luong!$C$8:$H$22,6))</f>
        <v>0</v>
      </c>
      <c r="N15" s="64">
        <f>IF(ISBLANK(F15)=TRUE,0,VLOOKUP(N$5,Luong!$C$8:$H$22,6))</f>
        <v>0</v>
      </c>
      <c r="O15" s="64">
        <f>IF(ISBLANK(G15)=TRUE,0,VLOOKUP(O$5,Luong!$C$8:$H$22,6))</f>
        <v>0</v>
      </c>
      <c r="P15" s="64">
        <f>IF(ISBLANK(H15)=TRUE,0,VLOOKUP(P$5,Luong!$C$8:$H$22,6))</f>
        <v>165614</v>
      </c>
      <c r="Q15" s="64">
        <f>IF(ISBLANK(I15)=TRUE,0,VLOOKUP(Q$5,Luong!$C$8:$H$22,6))</f>
        <v>0</v>
      </c>
      <c r="R15" s="64">
        <f>IF(ISBLANK(J15)=TRUE,0,VLOOKUP(R$5,Luong!$C$8:$H$22,6))</f>
        <v>0</v>
      </c>
      <c r="S15" s="64">
        <f>IF(ISBLANK(K15)=TRUE,0,VLOOKUP(S$5,Luong!$C$8:$H$22,6))</f>
        <v>0</v>
      </c>
      <c r="T15" s="64">
        <f>IF(ISBLANK(L15)=TRUE,0,VLOOKUP(T$5,Luong!$C$8:$H$22,6))</f>
        <v>0</v>
      </c>
      <c r="U15" s="64">
        <f t="shared" si="1"/>
        <v>165614</v>
      </c>
      <c r="V15" s="65">
        <v>7.2000000000000005E-4</v>
      </c>
      <c r="W15" s="64">
        <f t="shared" si="2"/>
        <v>119</v>
      </c>
      <c r="X15" s="64">
        <f t="shared" si="3"/>
        <v>11</v>
      </c>
      <c r="Y15" s="64">
        <f t="shared" si="4"/>
        <v>130</v>
      </c>
    </row>
    <row r="16" spans="1:25" ht="31.5" customHeight="1" x14ac:dyDescent="0.25">
      <c r="A16" s="195"/>
      <c r="B16" s="192"/>
      <c r="C16" s="188"/>
      <c r="D16" s="25" t="s">
        <v>21</v>
      </c>
      <c r="E16" s="86"/>
      <c r="F16" s="86"/>
      <c r="G16" s="86"/>
      <c r="H16" s="86">
        <v>1</v>
      </c>
      <c r="I16" s="86"/>
      <c r="J16" s="86"/>
      <c r="K16" s="86"/>
      <c r="L16" s="86"/>
      <c r="M16" s="64">
        <f>IF(ISBLANK(E16)=TRUE,0,VLOOKUP(M$5,Luong!$C$8:$H$22,6))</f>
        <v>0</v>
      </c>
      <c r="N16" s="64">
        <f>IF(ISBLANK(F16)=TRUE,0,VLOOKUP(N$5,Luong!$C$8:$H$22,6))</f>
        <v>0</v>
      </c>
      <c r="O16" s="64">
        <f>IF(ISBLANK(G16)=TRUE,0,VLOOKUP(O$5,Luong!$C$8:$H$22,6))</f>
        <v>0</v>
      </c>
      <c r="P16" s="64">
        <f>IF(ISBLANK(H16)=TRUE,0,VLOOKUP(P$5,Luong!$C$8:$H$22,6))</f>
        <v>165614</v>
      </c>
      <c r="Q16" s="64">
        <f>IF(ISBLANK(I16)=TRUE,0,VLOOKUP(Q$5,Luong!$C$8:$H$22,6))</f>
        <v>0</v>
      </c>
      <c r="R16" s="64">
        <f>IF(ISBLANK(J16)=TRUE,0,VLOOKUP(R$5,Luong!$C$8:$H$22,6))</f>
        <v>0</v>
      </c>
      <c r="S16" s="64">
        <f>IF(ISBLANK(K16)=TRUE,0,VLOOKUP(S$5,Luong!$C$8:$H$22,6))</f>
        <v>0</v>
      </c>
      <c r="T16" s="64">
        <f>IF(ISBLANK(L16)=TRUE,0,VLOOKUP(T$5,Luong!$C$8:$H$22,6))</f>
        <v>0</v>
      </c>
      <c r="U16" s="64">
        <f t="shared" si="1"/>
        <v>165614</v>
      </c>
      <c r="V16" s="65">
        <v>8.9999999999999998E-4</v>
      </c>
      <c r="W16" s="64">
        <f t="shared" si="2"/>
        <v>149</v>
      </c>
      <c r="X16" s="64">
        <f t="shared" si="3"/>
        <v>13</v>
      </c>
      <c r="Y16" s="64">
        <f t="shared" si="4"/>
        <v>162</v>
      </c>
    </row>
    <row r="17" spans="1:25" ht="31.5" customHeight="1" x14ac:dyDescent="0.25">
      <c r="A17" s="196"/>
      <c r="B17" s="193"/>
      <c r="C17" s="189"/>
      <c r="D17" s="25" t="s">
        <v>22</v>
      </c>
      <c r="E17" s="86"/>
      <c r="F17" s="86"/>
      <c r="G17" s="86"/>
      <c r="H17" s="86">
        <v>1</v>
      </c>
      <c r="I17" s="86"/>
      <c r="J17" s="86"/>
      <c r="K17" s="86"/>
      <c r="L17" s="86"/>
      <c r="M17" s="64">
        <f>IF(ISBLANK(E17)=TRUE,0,VLOOKUP(M$5,Luong!$C$8:$H$22,6))</f>
        <v>0</v>
      </c>
      <c r="N17" s="64">
        <f>IF(ISBLANK(F17)=TRUE,0,VLOOKUP(N$5,Luong!$C$8:$H$22,6))</f>
        <v>0</v>
      </c>
      <c r="O17" s="64">
        <f>IF(ISBLANK(G17)=TRUE,0,VLOOKUP(O$5,Luong!$C$8:$H$22,6))</f>
        <v>0</v>
      </c>
      <c r="P17" s="64">
        <f>IF(ISBLANK(H17)=TRUE,0,VLOOKUP(P$5,Luong!$C$8:$H$22,6))</f>
        <v>165614</v>
      </c>
      <c r="Q17" s="64">
        <f>IF(ISBLANK(I17)=TRUE,0,VLOOKUP(Q$5,Luong!$C$8:$H$22,6))</f>
        <v>0</v>
      </c>
      <c r="R17" s="64">
        <f>IF(ISBLANK(J17)=TRUE,0,VLOOKUP(R$5,Luong!$C$8:$H$22,6))</f>
        <v>0</v>
      </c>
      <c r="S17" s="64">
        <f>IF(ISBLANK(K17)=TRUE,0,VLOOKUP(S$5,Luong!$C$8:$H$22,6))</f>
        <v>0</v>
      </c>
      <c r="T17" s="64">
        <f>IF(ISBLANK(L17)=TRUE,0,VLOOKUP(T$5,Luong!$C$8:$H$22,6))</f>
        <v>0</v>
      </c>
      <c r="U17" s="64">
        <f t="shared" si="1"/>
        <v>165614</v>
      </c>
      <c r="V17" s="65">
        <v>1.17E-3</v>
      </c>
      <c r="W17" s="64">
        <f t="shared" si="2"/>
        <v>194</v>
      </c>
      <c r="X17" s="64">
        <f t="shared" si="3"/>
        <v>17</v>
      </c>
      <c r="Y17" s="64">
        <f t="shared" si="4"/>
        <v>211</v>
      </c>
    </row>
    <row r="18" spans="1:25" ht="15.75" customHeight="1" x14ac:dyDescent="0.25">
      <c r="A18" s="190" t="s">
        <v>211</v>
      </c>
      <c r="B18" s="191" t="s">
        <v>301</v>
      </c>
      <c r="C18" s="187" t="s">
        <v>19</v>
      </c>
      <c r="D18" s="25" t="s">
        <v>20</v>
      </c>
      <c r="E18" s="86"/>
      <c r="F18" s="86"/>
      <c r="G18" s="86"/>
      <c r="H18" s="86"/>
      <c r="I18" s="86"/>
      <c r="J18" s="86"/>
      <c r="K18" s="86"/>
      <c r="L18" s="86"/>
      <c r="M18" s="64"/>
      <c r="N18" s="64"/>
      <c r="O18" s="64"/>
      <c r="P18" s="64"/>
      <c r="Q18" s="64"/>
      <c r="R18" s="64"/>
      <c r="S18" s="64"/>
      <c r="T18" s="64"/>
      <c r="U18" s="64"/>
      <c r="V18" s="65"/>
      <c r="W18" s="64"/>
      <c r="X18" s="64"/>
      <c r="Y18" s="64">
        <f>SUM(Y21,Y24)</f>
        <v>577</v>
      </c>
    </row>
    <row r="19" spans="1:25" x14ac:dyDescent="0.25">
      <c r="A19" s="190"/>
      <c r="B19" s="192"/>
      <c r="C19" s="188"/>
      <c r="D19" s="25" t="s">
        <v>21</v>
      </c>
      <c r="E19" s="86"/>
      <c r="F19" s="86"/>
      <c r="G19" s="86"/>
      <c r="H19" s="86"/>
      <c r="I19" s="86"/>
      <c r="J19" s="86"/>
      <c r="K19" s="86"/>
      <c r="L19" s="86"/>
      <c r="M19" s="64"/>
      <c r="N19" s="64"/>
      <c r="O19" s="64"/>
      <c r="P19" s="64"/>
      <c r="Q19" s="64"/>
      <c r="R19" s="64"/>
      <c r="S19" s="64"/>
      <c r="T19" s="64"/>
      <c r="U19" s="64"/>
      <c r="V19" s="65"/>
      <c r="W19" s="64"/>
      <c r="X19" s="64"/>
      <c r="Y19" s="64">
        <f t="shared" ref="Y19:Y20" si="5">SUM(Y22,Y25)</f>
        <v>720</v>
      </c>
    </row>
    <row r="20" spans="1:25" x14ac:dyDescent="0.25">
      <c r="A20" s="190"/>
      <c r="B20" s="193"/>
      <c r="C20" s="189"/>
      <c r="D20" s="25" t="s">
        <v>22</v>
      </c>
      <c r="E20" s="86"/>
      <c r="F20" s="86"/>
      <c r="G20" s="86"/>
      <c r="H20" s="86"/>
      <c r="I20" s="86"/>
      <c r="J20" s="86"/>
      <c r="K20" s="86"/>
      <c r="L20" s="86"/>
      <c r="M20" s="64"/>
      <c r="N20" s="64"/>
      <c r="O20" s="64"/>
      <c r="P20" s="64"/>
      <c r="Q20" s="64"/>
      <c r="R20" s="64"/>
      <c r="S20" s="64"/>
      <c r="T20" s="64"/>
      <c r="U20" s="64"/>
      <c r="V20" s="65"/>
      <c r="W20" s="64"/>
      <c r="X20" s="64"/>
      <c r="Y20" s="64">
        <f t="shared" si="5"/>
        <v>937</v>
      </c>
    </row>
    <row r="21" spans="1:25" ht="34.5" customHeight="1" x14ac:dyDescent="0.25">
      <c r="A21" s="194" t="s">
        <v>296</v>
      </c>
      <c r="B21" s="191" t="s">
        <v>298</v>
      </c>
      <c r="C21" s="187" t="s">
        <v>19</v>
      </c>
      <c r="D21" s="25" t="s">
        <v>20</v>
      </c>
      <c r="E21" s="86"/>
      <c r="F21" s="86"/>
      <c r="G21" s="86"/>
      <c r="H21" s="86">
        <v>1</v>
      </c>
      <c r="I21" s="86"/>
      <c r="J21" s="86"/>
      <c r="K21" s="86"/>
      <c r="L21" s="86"/>
      <c r="M21" s="64">
        <f>IF(ISBLANK(E21)=TRUE,0,VLOOKUP(M$5,Luong!$C$8:$H$22,6))</f>
        <v>0</v>
      </c>
      <c r="N21" s="64">
        <f>IF(ISBLANK(F21)=TRUE,0,VLOOKUP(N$5,Luong!$C$8:$H$22,6))</f>
        <v>0</v>
      </c>
      <c r="O21" s="64">
        <f>IF(ISBLANK(G21)=TRUE,0,VLOOKUP(O$5,Luong!$C$8:$H$22,6))</f>
        <v>0</v>
      </c>
      <c r="P21" s="64">
        <f>IF(ISBLANK(H21)=TRUE,0,VLOOKUP(P$5,Luong!$C$8:$H$22,6))</f>
        <v>165614</v>
      </c>
      <c r="Q21" s="64">
        <f>IF(ISBLANK(I21)=TRUE,0,VLOOKUP(Q$5,Luong!$C$8:$H$22,6))</f>
        <v>0</v>
      </c>
      <c r="R21" s="64">
        <f>IF(ISBLANK(J21)=TRUE,0,VLOOKUP(R$5,Luong!$C$8:$H$22,6))</f>
        <v>0</v>
      </c>
      <c r="S21" s="64">
        <f>IF(ISBLANK(K21)=TRUE,0,VLOOKUP(S$5,Luong!$C$8:$H$22,6))</f>
        <v>0</v>
      </c>
      <c r="T21" s="64">
        <f>IF(ISBLANK(L21)=TRUE,0,VLOOKUP(T$5,Luong!$C$8:$H$22,6))</f>
        <v>0</v>
      </c>
      <c r="U21" s="64">
        <f t="shared" si="1"/>
        <v>165614</v>
      </c>
      <c r="V21" s="65">
        <v>2.48E-3</v>
      </c>
      <c r="W21" s="64">
        <f t="shared" si="2"/>
        <v>411</v>
      </c>
      <c r="X21" s="64">
        <f t="shared" si="3"/>
        <v>36</v>
      </c>
      <c r="Y21" s="64">
        <f t="shared" si="4"/>
        <v>447</v>
      </c>
    </row>
    <row r="22" spans="1:25" ht="34.5" customHeight="1" x14ac:dyDescent="0.25">
      <c r="A22" s="195"/>
      <c r="B22" s="192"/>
      <c r="C22" s="188"/>
      <c r="D22" s="25" t="s">
        <v>21</v>
      </c>
      <c r="E22" s="86"/>
      <c r="F22" s="86"/>
      <c r="G22" s="86"/>
      <c r="H22" s="86">
        <v>1</v>
      </c>
      <c r="I22" s="86"/>
      <c r="J22" s="86"/>
      <c r="K22" s="86"/>
      <c r="L22" s="86"/>
      <c r="M22" s="64">
        <f>IF(ISBLANK(E22)=TRUE,0,VLOOKUP(M$5,Luong!$C$8:$H$22,6))</f>
        <v>0</v>
      </c>
      <c r="N22" s="64">
        <f>IF(ISBLANK(F22)=TRUE,0,VLOOKUP(N$5,Luong!$C$8:$H$22,6))</f>
        <v>0</v>
      </c>
      <c r="O22" s="64">
        <f>IF(ISBLANK(G22)=TRUE,0,VLOOKUP(O$5,Luong!$C$8:$H$22,6))</f>
        <v>0</v>
      </c>
      <c r="P22" s="64">
        <f>IF(ISBLANK(H22)=TRUE,0,VLOOKUP(P$5,Luong!$C$8:$H$22,6))</f>
        <v>165614</v>
      </c>
      <c r="Q22" s="64">
        <f>IF(ISBLANK(I22)=TRUE,0,VLOOKUP(Q$5,Luong!$C$8:$H$22,6))</f>
        <v>0</v>
      </c>
      <c r="R22" s="64">
        <f>IF(ISBLANK(J22)=TRUE,0,VLOOKUP(R$5,Luong!$C$8:$H$22,6))</f>
        <v>0</v>
      </c>
      <c r="S22" s="64">
        <f>IF(ISBLANK(K22)=TRUE,0,VLOOKUP(S$5,Luong!$C$8:$H$22,6))</f>
        <v>0</v>
      </c>
      <c r="T22" s="64">
        <f>IF(ISBLANK(L22)=TRUE,0,VLOOKUP(T$5,Luong!$C$8:$H$22,6))</f>
        <v>0</v>
      </c>
      <c r="U22" s="64">
        <f t="shared" si="1"/>
        <v>165614</v>
      </c>
      <c r="V22" s="65">
        <v>3.0999999999999999E-3</v>
      </c>
      <c r="W22" s="64">
        <f t="shared" si="2"/>
        <v>513</v>
      </c>
      <c r="X22" s="64">
        <f t="shared" si="3"/>
        <v>45</v>
      </c>
      <c r="Y22" s="64">
        <f t="shared" si="4"/>
        <v>558</v>
      </c>
    </row>
    <row r="23" spans="1:25" ht="34.5" customHeight="1" x14ac:dyDescent="0.25">
      <c r="A23" s="196"/>
      <c r="B23" s="193"/>
      <c r="C23" s="189"/>
      <c r="D23" s="25" t="s">
        <v>22</v>
      </c>
      <c r="E23" s="86"/>
      <c r="F23" s="86"/>
      <c r="G23" s="86"/>
      <c r="H23" s="86">
        <v>1</v>
      </c>
      <c r="I23" s="86"/>
      <c r="J23" s="86"/>
      <c r="K23" s="86"/>
      <c r="L23" s="86"/>
      <c r="M23" s="64">
        <f>IF(ISBLANK(E23)=TRUE,0,VLOOKUP(M$5,Luong!$C$8:$H$22,6))</f>
        <v>0</v>
      </c>
      <c r="N23" s="64">
        <f>IF(ISBLANK(F23)=TRUE,0,VLOOKUP(N$5,Luong!$C$8:$H$22,6))</f>
        <v>0</v>
      </c>
      <c r="O23" s="64">
        <f>IF(ISBLANK(G23)=TRUE,0,VLOOKUP(O$5,Luong!$C$8:$H$22,6))</f>
        <v>0</v>
      </c>
      <c r="P23" s="64">
        <f>IF(ISBLANK(H23)=TRUE,0,VLOOKUP(P$5,Luong!$C$8:$H$22,6))</f>
        <v>165614</v>
      </c>
      <c r="Q23" s="64">
        <f>IF(ISBLANK(I23)=TRUE,0,VLOOKUP(Q$5,Luong!$C$8:$H$22,6))</f>
        <v>0</v>
      </c>
      <c r="R23" s="64">
        <f>IF(ISBLANK(J23)=TRUE,0,VLOOKUP(R$5,Luong!$C$8:$H$22,6))</f>
        <v>0</v>
      </c>
      <c r="S23" s="64">
        <f>IF(ISBLANK(K23)=TRUE,0,VLOOKUP(S$5,Luong!$C$8:$H$22,6))</f>
        <v>0</v>
      </c>
      <c r="T23" s="64">
        <f>IF(ISBLANK(L23)=TRUE,0,VLOOKUP(T$5,Luong!$C$8:$H$22,6))</f>
        <v>0</v>
      </c>
      <c r="U23" s="64">
        <f t="shared" si="1"/>
        <v>165614</v>
      </c>
      <c r="V23" s="65">
        <v>4.0299999999999997E-3</v>
      </c>
      <c r="W23" s="64">
        <f t="shared" si="2"/>
        <v>667</v>
      </c>
      <c r="X23" s="64">
        <f t="shared" si="3"/>
        <v>59</v>
      </c>
      <c r="Y23" s="64">
        <f t="shared" si="4"/>
        <v>726</v>
      </c>
    </row>
    <row r="24" spans="1:25" ht="34.5" customHeight="1" x14ac:dyDescent="0.25">
      <c r="A24" s="194" t="s">
        <v>297</v>
      </c>
      <c r="B24" s="191" t="s">
        <v>299</v>
      </c>
      <c r="C24" s="187" t="s">
        <v>19</v>
      </c>
      <c r="D24" s="25" t="s">
        <v>20</v>
      </c>
      <c r="E24" s="86"/>
      <c r="F24" s="86"/>
      <c r="G24" s="86"/>
      <c r="H24" s="86">
        <v>1</v>
      </c>
      <c r="I24" s="86"/>
      <c r="J24" s="86"/>
      <c r="K24" s="86"/>
      <c r="L24" s="86"/>
      <c r="M24" s="64">
        <f>IF(ISBLANK(E24)=TRUE,0,VLOOKUP(M$5,Luong!$C$8:$H$22,6))</f>
        <v>0</v>
      </c>
      <c r="N24" s="64">
        <f>IF(ISBLANK(F24)=TRUE,0,VLOOKUP(N$5,Luong!$C$8:$H$22,6))</f>
        <v>0</v>
      </c>
      <c r="O24" s="64">
        <f>IF(ISBLANK(G24)=TRUE,0,VLOOKUP(O$5,Luong!$C$8:$H$22,6))</f>
        <v>0</v>
      </c>
      <c r="P24" s="64">
        <f>IF(ISBLANK(H24)=TRUE,0,VLOOKUP(P$5,Luong!$C$8:$H$22,6))</f>
        <v>165614</v>
      </c>
      <c r="Q24" s="64">
        <f>IF(ISBLANK(I24)=TRUE,0,VLOOKUP(Q$5,Luong!$C$8:$H$22,6))</f>
        <v>0</v>
      </c>
      <c r="R24" s="64">
        <f>IF(ISBLANK(J24)=TRUE,0,VLOOKUP(R$5,Luong!$C$8:$H$22,6))</f>
        <v>0</v>
      </c>
      <c r="S24" s="64">
        <f>IF(ISBLANK(K24)=TRUE,0,VLOOKUP(S$5,Luong!$C$8:$H$22,6))</f>
        <v>0</v>
      </c>
      <c r="T24" s="64">
        <f>IF(ISBLANK(L24)=TRUE,0,VLOOKUP(T$5,Luong!$C$8:$H$22,6))</f>
        <v>0</v>
      </c>
      <c r="U24" s="64">
        <f t="shared" si="1"/>
        <v>165614</v>
      </c>
      <c r="V24" s="65">
        <v>7.2000000000000005E-4</v>
      </c>
      <c r="W24" s="64">
        <f t="shared" si="2"/>
        <v>119</v>
      </c>
      <c r="X24" s="64">
        <f t="shared" si="3"/>
        <v>11</v>
      </c>
      <c r="Y24" s="64">
        <f t="shared" si="4"/>
        <v>130</v>
      </c>
    </row>
    <row r="25" spans="1:25" ht="34.5" customHeight="1" x14ac:dyDescent="0.25">
      <c r="A25" s="195"/>
      <c r="B25" s="192"/>
      <c r="C25" s="188"/>
      <c r="D25" s="25" t="s">
        <v>21</v>
      </c>
      <c r="E25" s="86"/>
      <c r="F25" s="86"/>
      <c r="G25" s="86"/>
      <c r="H25" s="86">
        <v>1</v>
      </c>
      <c r="I25" s="86"/>
      <c r="J25" s="86"/>
      <c r="K25" s="86"/>
      <c r="L25" s="86"/>
      <c r="M25" s="64">
        <f>IF(ISBLANK(E25)=TRUE,0,VLOOKUP(M$5,Luong!$C$8:$H$22,6))</f>
        <v>0</v>
      </c>
      <c r="N25" s="64">
        <f>IF(ISBLANK(F25)=TRUE,0,VLOOKUP(N$5,Luong!$C$8:$H$22,6))</f>
        <v>0</v>
      </c>
      <c r="O25" s="64">
        <f>IF(ISBLANK(G25)=TRUE,0,VLOOKUP(O$5,Luong!$C$8:$H$22,6))</f>
        <v>0</v>
      </c>
      <c r="P25" s="64">
        <f>IF(ISBLANK(H25)=TRUE,0,VLOOKUP(P$5,Luong!$C$8:$H$22,6))</f>
        <v>165614</v>
      </c>
      <c r="Q25" s="64">
        <f>IF(ISBLANK(I25)=TRUE,0,VLOOKUP(Q$5,Luong!$C$8:$H$22,6))</f>
        <v>0</v>
      </c>
      <c r="R25" s="64">
        <f>IF(ISBLANK(J25)=TRUE,0,VLOOKUP(R$5,Luong!$C$8:$H$22,6))</f>
        <v>0</v>
      </c>
      <c r="S25" s="64">
        <f>IF(ISBLANK(K25)=TRUE,0,VLOOKUP(S$5,Luong!$C$8:$H$22,6))</f>
        <v>0</v>
      </c>
      <c r="T25" s="64">
        <f>IF(ISBLANK(L25)=TRUE,0,VLOOKUP(T$5,Luong!$C$8:$H$22,6))</f>
        <v>0</v>
      </c>
      <c r="U25" s="64">
        <f t="shared" si="1"/>
        <v>165614</v>
      </c>
      <c r="V25" s="65">
        <v>8.9999999999999998E-4</v>
      </c>
      <c r="W25" s="64">
        <f t="shared" si="2"/>
        <v>149</v>
      </c>
      <c r="X25" s="64">
        <f t="shared" si="3"/>
        <v>13</v>
      </c>
      <c r="Y25" s="64">
        <f t="shared" si="4"/>
        <v>162</v>
      </c>
    </row>
    <row r="26" spans="1:25" ht="34.5" customHeight="1" x14ac:dyDescent="0.25">
      <c r="A26" s="196"/>
      <c r="B26" s="193"/>
      <c r="C26" s="189"/>
      <c r="D26" s="25" t="s">
        <v>22</v>
      </c>
      <c r="E26" s="86"/>
      <c r="F26" s="86"/>
      <c r="G26" s="86"/>
      <c r="H26" s="86">
        <v>1</v>
      </c>
      <c r="I26" s="86"/>
      <c r="J26" s="86"/>
      <c r="K26" s="86"/>
      <c r="L26" s="86"/>
      <c r="M26" s="64">
        <f>IF(ISBLANK(E26)=TRUE,0,VLOOKUP(M$5,Luong!$C$8:$H$22,6))</f>
        <v>0</v>
      </c>
      <c r="N26" s="64">
        <f>IF(ISBLANK(F26)=TRUE,0,VLOOKUP(N$5,Luong!$C$8:$H$22,6))</f>
        <v>0</v>
      </c>
      <c r="O26" s="64">
        <f>IF(ISBLANK(G26)=TRUE,0,VLOOKUP(O$5,Luong!$C$8:$H$22,6))</f>
        <v>0</v>
      </c>
      <c r="P26" s="64">
        <f>IF(ISBLANK(H26)=TRUE,0,VLOOKUP(P$5,Luong!$C$8:$H$22,6))</f>
        <v>165614</v>
      </c>
      <c r="Q26" s="64">
        <f>IF(ISBLANK(I26)=TRUE,0,VLOOKUP(Q$5,Luong!$C$8:$H$22,6))</f>
        <v>0</v>
      </c>
      <c r="R26" s="64">
        <f>IF(ISBLANK(J26)=TRUE,0,VLOOKUP(R$5,Luong!$C$8:$H$22,6))</f>
        <v>0</v>
      </c>
      <c r="S26" s="64">
        <f>IF(ISBLANK(K26)=TRUE,0,VLOOKUP(S$5,Luong!$C$8:$H$22,6))</f>
        <v>0</v>
      </c>
      <c r="T26" s="64">
        <f>IF(ISBLANK(L26)=TRUE,0,VLOOKUP(T$5,Luong!$C$8:$H$22,6))</f>
        <v>0</v>
      </c>
      <c r="U26" s="64">
        <f t="shared" si="1"/>
        <v>165614</v>
      </c>
      <c r="V26" s="65">
        <v>1.17E-3</v>
      </c>
      <c r="W26" s="64">
        <f t="shared" si="2"/>
        <v>194</v>
      </c>
      <c r="X26" s="64">
        <f t="shared" si="3"/>
        <v>17</v>
      </c>
      <c r="Y26" s="64">
        <f t="shared" si="4"/>
        <v>211</v>
      </c>
    </row>
    <row r="27" spans="1:25" ht="110.25" x14ac:dyDescent="0.25">
      <c r="A27" s="163" t="s">
        <v>212</v>
      </c>
      <c r="B27" s="70" t="s">
        <v>23</v>
      </c>
      <c r="C27" s="71"/>
      <c r="D27" s="68"/>
      <c r="E27" s="86"/>
      <c r="F27" s="86"/>
      <c r="G27" s="86"/>
      <c r="H27" s="86"/>
      <c r="I27" s="86"/>
      <c r="J27" s="86"/>
      <c r="K27" s="86"/>
      <c r="L27" s="86"/>
      <c r="M27" s="64">
        <f>IF(ISBLANK(E27)=TRUE,0,VLOOKUP(M$5,Luong!$C$8:$H$22,6))</f>
        <v>0</v>
      </c>
      <c r="N27" s="64">
        <f>IF(ISBLANK(F27)=TRUE,0,VLOOKUP(N$5,Luong!$C$8:$H$22,6))</f>
        <v>0</v>
      </c>
      <c r="O27" s="64">
        <f>IF(ISBLANK(G27)=TRUE,0,VLOOKUP(O$5,Luong!$C$8:$H$22,6))</f>
        <v>0</v>
      </c>
      <c r="P27" s="64">
        <f>IF(ISBLANK(H27)=TRUE,0,VLOOKUP(P$5,Luong!$C$8:$H$22,6))</f>
        <v>0</v>
      </c>
      <c r="Q27" s="64">
        <f>IF(ISBLANK(I27)=TRUE,0,VLOOKUP(Q$5,Luong!$C$8:$H$22,6))</f>
        <v>0</v>
      </c>
      <c r="R27" s="64">
        <f>IF(ISBLANK(J27)=TRUE,0,VLOOKUP(R$5,Luong!$C$8:$H$22,6))</f>
        <v>0</v>
      </c>
      <c r="S27" s="64">
        <f>IF(ISBLANK(K27)=TRUE,0,VLOOKUP(S$5,Luong!$C$8:$H$22,6))</f>
        <v>0</v>
      </c>
      <c r="T27" s="64">
        <f>IF(ISBLANK(L27)=TRUE,0,VLOOKUP(T$5,Luong!$C$8:$H$22,6))</f>
        <v>0</v>
      </c>
      <c r="U27" s="64">
        <f t="shared" si="1"/>
        <v>0</v>
      </c>
      <c r="V27" s="65"/>
      <c r="W27" s="64">
        <f t="shared" si="2"/>
        <v>0</v>
      </c>
      <c r="X27" s="64">
        <f t="shared" si="3"/>
        <v>0</v>
      </c>
      <c r="Y27" s="64">
        <f t="shared" si="4"/>
        <v>0</v>
      </c>
    </row>
    <row r="28" spans="1:25" ht="47.25" x14ac:dyDescent="0.25">
      <c r="A28" s="172" t="s">
        <v>213</v>
      </c>
      <c r="B28" s="63" t="s">
        <v>24</v>
      </c>
      <c r="C28" s="57"/>
      <c r="D28" s="57"/>
      <c r="E28" s="86"/>
      <c r="F28" s="86"/>
      <c r="G28" s="86"/>
      <c r="H28" s="86"/>
      <c r="I28" s="86"/>
      <c r="J28" s="86"/>
      <c r="K28" s="86"/>
      <c r="L28" s="86"/>
      <c r="M28" s="64"/>
      <c r="N28" s="64"/>
      <c r="O28" s="64"/>
      <c r="P28" s="64"/>
      <c r="Q28" s="64"/>
      <c r="R28" s="64"/>
      <c r="S28" s="64"/>
      <c r="T28" s="64"/>
      <c r="U28" s="64"/>
      <c r="V28" s="65"/>
      <c r="W28" s="64"/>
      <c r="X28" s="64"/>
      <c r="Y28" s="64"/>
    </row>
    <row r="29" spans="1:25" ht="47.25" x14ac:dyDescent="0.25">
      <c r="A29" s="163" t="s">
        <v>214</v>
      </c>
      <c r="B29" s="72" t="s">
        <v>25</v>
      </c>
      <c r="C29" s="68"/>
      <c r="D29" s="68"/>
      <c r="E29" s="86"/>
      <c r="F29" s="86"/>
      <c r="G29" s="86"/>
      <c r="H29" s="86"/>
      <c r="I29" s="86"/>
      <c r="J29" s="86"/>
      <c r="K29" s="86"/>
      <c r="L29" s="86"/>
      <c r="M29" s="64">
        <f>IF(ISBLANK(E29)=TRUE,0,VLOOKUP(M$5,Luong!$C$8:$H$22,6))</f>
        <v>0</v>
      </c>
      <c r="N29" s="64">
        <f>IF(ISBLANK(F29)=TRUE,0,VLOOKUP(N$5,Luong!$C$8:$H$22,6))</f>
        <v>0</v>
      </c>
      <c r="O29" s="64">
        <f>IF(ISBLANK(G29)=TRUE,0,VLOOKUP(O$5,Luong!$C$8:$H$22,6))</f>
        <v>0</v>
      </c>
      <c r="P29" s="64">
        <f>IF(ISBLANK(H29)=TRUE,0,VLOOKUP(P$5,Luong!$C$8:$H$22,6))</f>
        <v>0</v>
      </c>
      <c r="Q29" s="64">
        <f>IF(ISBLANK(I29)=TRUE,0,VLOOKUP(Q$5,Luong!$C$8:$H$22,6))</f>
        <v>0</v>
      </c>
      <c r="R29" s="64">
        <f>IF(ISBLANK(J29)=TRUE,0,VLOOKUP(R$5,Luong!$C$8:$H$22,6))</f>
        <v>0</v>
      </c>
      <c r="S29" s="64">
        <f>IF(ISBLANK(K29)=TRUE,0,VLOOKUP(S$5,Luong!$C$8:$H$22,6))</f>
        <v>0</v>
      </c>
      <c r="T29" s="64">
        <f>IF(ISBLANK(L29)=TRUE,0,VLOOKUP(T$5,Luong!$C$8:$H$22,6))</f>
        <v>0</v>
      </c>
      <c r="U29" s="64">
        <f t="shared" ref="U29" si="6">SUM(E29*M29,F29*N29,G29*O29,H29*P29,I29*Q29,J29*R29,K29*S29,L29*T29)</f>
        <v>0</v>
      </c>
      <c r="V29" s="65"/>
      <c r="W29" s="64">
        <f t="shared" ref="W29" si="7">ROUND(U29*V29,0)</f>
        <v>0</v>
      </c>
      <c r="X29" s="64">
        <f t="shared" ref="X29" si="8">ROUND((W29/1.235)*(34/312),0)</f>
        <v>0</v>
      </c>
      <c r="Y29" s="64">
        <f t="shared" ref="Y29" si="9">SUM(W29:X29)</f>
        <v>0</v>
      </c>
    </row>
    <row r="30" spans="1:25" ht="47.25" x14ac:dyDescent="0.25">
      <c r="A30" s="164" t="s">
        <v>202</v>
      </c>
      <c r="B30" s="93" t="s">
        <v>374</v>
      </c>
      <c r="C30" s="94"/>
      <c r="D30" s="68" t="s">
        <v>309</v>
      </c>
      <c r="E30" s="86"/>
      <c r="F30" s="86"/>
      <c r="G30" s="86"/>
      <c r="H30" s="86"/>
      <c r="I30" s="86"/>
      <c r="J30" s="86"/>
      <c r="K30" s="86"/>
      <c r="L30" s="86"/>
      <c r="M30" s="64"/>
      <c r="N30" s="64"/>
      <c r="O30" s="64"/>
      <c r="P30" s="64"/>
      <c r="Q30" s="64"/>
      <c r="R30" s="64"/>
      <c r="S30" s="64"/>
      <c r="T30" s="64"/>
      <c r="U30" s="64"/>
      <c r="V30" s="65"/>
      <c r="W30" s="64"/>
      <c r="X30" s="64"/>
      <c r="Y30" s="64"/>
    </row>
    <row r="31" spans="1:25" ht="31.5" x14ac:dyDescent="0.25">
      <c r="A31" s="163" t="s">
        <v>376</v>
      </c>
      <c r="B31" s="8" t="s">
        <v>26</v>
      </c>
      <c r="C31" s="10" t="s">
        <v>27</v>
      </c>
      <c r="D31" s="68"/>
      <c r="E31" s="86"/>
      <c r="F31" s="86"/>
      <c r="G31" s="86">
        <v>1</v>
      </c>
      <c r="H31" s="86"/>
      <c r="I31" s="86"/>
      <c r="J31" s="86">
        <v>1</v>
      </c>
      <c r="K31" s="86"/>
      <c r="L31" s="86"/>
      <c r="M31" s="64">
        <f>IF(ISBLANK(E31)=TRUE,0,VLOOKUP(M$5,Luong!$C$8:$H$22,6))</f>
        <v>0</v>
      </c>
      <c r="N31" s="64">
        <f>IF(ISBLANK(F31)=TRUE,0,VLOOKUP(N$5,Luong!$C$8:$H$22,6))</f>
        <v>0</v>
      </c>
      <c r="O31" s="64">
        <f>IF(ISBLANK(G31)=TRUE,0,VLOOKUP(O$5,Luong!$C$8:$H$22,6))</f>
        <v>202417</v>
      </c>
      <c r="P31" s="64">
        <f>IF(ISBLANK(H31)=TRUE,0,VLOOKUP(P$5,Luong!$C$8:$H$22,6))</f>
        <v>0</v>
      </c>
      <c r="Q31" s="64">
        <f>IF(ISBLANK(I31)=TRUE,0,VLOOKUP(Q$5,Luong!$C$8:$H$22,6))</f>
        <v>0</v>
      </c>
      <c r="R31" s="64">
        <f>IF(ISBLANK(J31)=TRUE,0,VLOOKUP(R$5,Luong!$C$8:$H$22,6))</f>
        <v>212325</v>
      </c>
      <c r="S31" s="64">
        <f>IF(ISBLANK(K31)=TRUE,0,VLOOKUP(S$5,Luong!$C$8:$H$22,6))</f>
        <v>0</v>
      </c>
      <c r="T31" s="64">
        <f>IF(ISBLANK(L31)=TRUE,0,VLOOKUP(T$5,Luong!$C$8:$H$22,6))</f>
        <v>0</v>
      </c>
      <c r="U31" s="64">
        <f t="shared" ref="U31:U33" si="10">SUM(E31*M31,F31*N31,G31*O31,H31*P31,I31*Q31,J31*R31,K31*S31,L31*T31)</f>
        <v>414742</v>
      </c>
      <c r="V31" s="65">
        <v>1</v>
      </c>
      <c r="W31" s="64">
        <f t="shared" ref="W31:W33" si="11">ROUND(U31*V31,0)</f>
        <v>414742</v>
      </c>
      <c r="X31" s="64">
        <f t="shared" ref="X31:X33" si="12">ROUND((W31/1.235)*(34/312),0)</f>
        <v>36596</v>
      </c>
      <c r="Y31" s="64">
        <f t="shared" ref="Y31:Y33" si="13">SUM(W31:X31)</f>
        <v>451338</v>
      </c>
    </row>
    <row r="32" spans="1:25" ht="126" x14ac:dyDescent="0.25">
      <c r="A32" s="163" t="s">
        <v>377</v>
      </c>
      <c r="B32" s="8" t="s">
        <v>28</v>
      </c>
      <c r="C32" s="10" t="s">
        <v>29</v>
      </c>
      <c r="D32" s="68"/>
      <c r="E32" s="86"/>
      <c r="F32" s="86"/>
      <c r="G32" s="86"/>
      <c r="H32" s="86"/>
      <c r="I32" s="86"/>
      <c r="J32" s="86">
        <v>1</v>
      </c>
      <c r="K32" s="86"/>
      <c r="L32" s="86"/>
      <c r="M32" s="64">
        <f>IF(ISBLANK(E32)=TRUE,0,VLOOKUP(M$5,Luong!$C$8:$H$22,6))</f>
        <v>0</v>
      </c>
      <c r="N32" s="64">
        <f>IF(ISBLANK(F32)=TRUE,0,VLOOKUP(N$5,Luong!$C$8:$H$22,6))</f>
        <v>0</v>
      </c>
      <c r="O32" s="64">
        <f>IF(ISBLANK(G32)=TRUE,0,VLOOKUP(O$5,Luong!$C$8:$H$22,6))</f>
        <v>0</v>
      </c>
      <c r="P32" s="64">
        <f>IF(ISBLANK(H32)=TRUE,0,VLOOKUP(P$5,Luong!$C$8:$H$22,6))</f>
        <v>0</v>
      </c>
      <c r="Q32" s="64">
        <f>IF(ISBLANK(I32)=TRUE,0,VLOOKUP(Q$5,Luong!$C$8:$H$22,6))</f>
        <v>0</v>
      </c>
      <c r="R32" s="64">
        <f>IF(ISBLANK(J32)=TRUE,0,VLOOKUP(R$5,Luong!$C$8:$H$22,6))</f>
        <v>212325</v>
      </c>
      <c r="S32" s="64">
        <f>IF(ISBLANK(K32)=TRUE,0,VLOOKUP(S$5,Luong!$C$8:$H$22,6))</f>
        <v>0</v>
      </c>
      <c r="T32" s="64">
        <f>IF(ISBLANK(L32)=TRUE,0,VLOOKUP(T$5,Luong!$C$8:$H$22,6))</f>
        <v>0</v>
      </c>
      <c r="U32" s="64">
        <f t="shared" si="10"/>
        <v>212325</v>
      </c>
      <c r="V32" s="65">
        <v>0.1</v>
      </c>
      <c r="W32" s="64">
        <f t="shared" si="11"/>
        <v>21233</v>
      </c>
      <c r="X32" s="64">
        <f t="shared" si="12"/>
        <v>1874</v>
      </c>
      <c r="Y32" s="64">
        <f t="shared" si="13"/>
        <v>23107</v>
      </c>
    </row>
    <row r="33" spans="1:25" ht="31.5" x14ac:dyDescent="0.25">
      <c r="A33" s="163" t="s">
        <v>378</v>
      </c>
      <c r="B33" s="8" t="s">
        <v>30</v>
      </c>
      <c r="C33" s="10" t="s">
        <v>27</v>
      </c>
      <c r="D33" s="68"/>
      <c r="E33" s="86">
        <v>1</v>
      </c>
      <c r="F33" s="86"/>
      <c r="G33" s="86"/>
      <c r="H33" s="86"/>
      <c r="I33" s="86"/>
      <c r="J33" s="86"/>
      <c r="K33" s="86"/>
      <c r="L33" s="86"/>
      <c r="M33" s="64">
        <f>IF(ISBLANK(E33)=TRUE,0,VLOOKUP(M$5,Luong!$C$8:$H$22,6))</f>
        <v>131642</v>
      </c>
      <c r="N33" s="64">
        <f>IF(ISBLANK(F33)=TRUE,0,VLOOKUP(N$5,Luong!$C$8:$H$22,6))</f>
        <v>0</v>
      </c>
      <c r="O33" s="64">
        <f>IF(ISBLANK(G33)=TRUE,0,VLOOKUP(O$5,Luong!$C$8:$H$22,6))</f>
        <v>0</v>
      </c>
      <c r="P33" s="64">
        <f>IF(ISBLANK(H33)=TRUE,0,VLOOKUP(P$5,Luong!$C$8:$H$22,6))</f>
        <v>0</v>
      </c>
      <c r="Q33" s="64">
        <f>IF(ISBLANK(I33)=TRUE,0,VLOOKUP(Q$5,Luong!$C$8:$H$22,6))</f>
        <v>0</v>
      </c>
      <c r="R33" s="64">
        <f>IF(ISBLANK(J33)=TRUE,0,VLOOKUP(R$5,Luong!$C$8:$H$22,6))</f>
        <v>0</v>
      </c>
      <c r="S33" s="64">
        <f>IF(ISBLANK(K33)=TRUE,0,VLOOKUP(S$5,Luong!$C$8:$H$22,6))</f>
        <v>0</v>
      </c>
      <c r="T33" s="64">
        <f>IF(ISBLANK(L33)=TRUE,0,VLOOKUP(T$5,Luong!$C$8:$H$22,6))</f>
        <v>0</v>
      </c>
      <c r="U33" s="64">
        <f t="shared" si="10"/>
        <v>131642</v>
      </c>
      <c r="V33" s="65">
        <v>0.18</v>
      </c>
      <c r="W33" s="64">
        <f t="shared" si="11"/>
        <v>23696</v>
      </c>
      <c r="X33" s="64">
        <f t="shared" si="12"/>
        <v>2091</v>
      </c>
      <c r="Y33" s="64">
        <f t="shared" si="13"/>
        <v>25787</v>
      </c>
    </row>
    <row r="34" spans="1:25" ht="31.5" x14ac:dyDescent="0.25">
      <c r="A34" s="165" t="s">
        <v>203</v>
      </c>
      <c r="B34" s="93" t="s">
        <v>375</v>
      </c>
      <c r="C34" s="7"/>
      <c r="D34" s="68" t="s">
        <v>386</v>
      </c>
      <c r="E34" s="86"/>
      <c r="F34" s="86"/>
      <c r="G34" s="86"/>
      <c r="H34" s="86"/>
      <c r="I34" s="86"/>
      <c r="J34" s="86"/>
      <c r="K34" s="86"/>
      <c r="L34" s="86"/>
      <c r="M34" s="64"/>
      <c r="N34" s="64"/>
      <c r="O34" s="64"/>
      <c r="P34" s="64"/>
      <c r="Q34" s="64"/>
      <c r="R34" s="64"/>
      <c r="S34" s="64"/>
      <c r="T34" s="64"/>
      <c r="U34" s="64"/>
      <c r="V34" s="65"/>
      <c r="W34" s="64"/>
      <c r="X34" s="64"/>
      <c r="Y34" s="64"/>
    </row>
    <row r="35" spans="1:25" ht="31.5" x14ac:dyDescent="0.25">
      <c r="A35" s="163" t="s">
        <v>379</v>
      </c>
      <c r="B35" s="8" t="s">
        <v>26</v>
      </c>
      <c r="C35" s="10" t="s">
        <v>27</v>
      </c>
      <c r="D35" s="68"/>
      <c r="E35" s="86"/>
      <c r="F35" s="86"/>
      <c r="G35" s="86">
        <v>1</v>
      </c>
      <c r="H35" s="86"/>
      <c r="I35" s="86"/>
      <c r="J35" s="86">
        <v>1</v>
      </c>
      <c r="K35" s="86"/>
      <c r="L35" s="86"/>
      <c r="M35" s="64">
        <f>IF(ISBLANK(E35)=TRUE,0,VLOOKUP(M$5,Luong!$C$8:$H$22,6))</f>
        <v>0</v>
      </c>
      <c r="N35" s="64">
        <f>IF(ISBLANK(F35)=TRUE,0,VLOOKUP(N$5,Luong!$C$8:$H$22,6))</f>
        <v>0</v>
      </c>
      <c r="O35" s="64">
        <f>IF(ISBLANK(G35)=TRUE,0,VLOOKUP(O$5,Luong!$C$8:$H$22,6))</f>
        <v>202417</v>
      </c>
      <c r="P35" s="64">
        <f>IF(ISBLANK(H35)=TRUE,0,VLOOKUP(P$5,Luong!$C$8:$H$22,6))</f>
        <v>0</v>
      </c>
      <c r="Q35" s="64">
        <f>IF(ISBLANK(I35)=TRUE,0,VLOOKUP(Q$5,Luong!$C$8:$H$22,6))</f>
        <v>0</v>
      </c>
      <c r="R35" s="64">
        <f>IF(ISBLANK(J35)=TRUE,0,VLOOKUP(R$5,Luong!$C$8:$H$22,6))</f>
        <v>212325</v>
      </c>
      <c r="S35" s="64">
        <f>IF(ISBLANK(K35)=TRUE,0,VLOOKUP(S$5,Luong!$C$8:$H$22,6))</f>
        <v>0</v>
      </c>
      <c r="T35" s="64">
        <f>IF(ISBLANK(L35)=TRUE,0,VLOOKUP(T$5,Luong!$C$8:$H$22,6))</f>
        <v>0</v>
      </c>
      <c r="U35" s="64">
        <f t="shared" ref="U35:U37" si="14">SUM(E35*M35,F35*N35,G35*O35,H35*P35,I35*Q35,J35*R35,K35*S35,L35*T35)</f>
        <v>414742</v>
      </c>
      <c r="V35" s="65">
        <f>ROUND(V31*0.6,2)</f>
        <v>0.6</v>
      </c>
      <c r="W35" s="64">
        <f t="shared" ref="W35:W37" si="15">ROUND(U35*V35,0)</f>
        <v>248845</v>
      </c>
      <c r="X35" s="64">
        <f t="shared" ref="X35:X37" si="16">ROUND((W35/1.235)*(34/312),0)</f>
        <v>21958</v>
      </c>
      <c r="Y35" s="64">
        <f t="shared" ref="Y35:Y37" si="17">SUM(W35:X35)</f>
        <v>270803</v>
      </c>
    </row>
    <row r="36" spans="1:25" ht="126" x14ac:dyDescent="0.25">
      <c r="A36" s="163" t="s">
        <v>380</v>
      </c>
      <c r="B36" s="8" t="s">
        <v>28</v>
      </c>
      <c r="C36" s="10" t="s">
        <v>29</v>
      </c>
      <c r="D36" s="68"/>
      <c r="E36" s="86"/>
      <c r="F36" s="86"/>
      <c r="G36" s="86"/>
      <c r="H36" s="86"/>
      <c r="I36" s="86"/>
      <c r="J36" s="86">
        <v>1</v>
      </c>
      <c r="K36" s="86"/>
      <c r="L36" s="86"/>
      <c r="M36" s="64">
        <f>IF(ISBLANK(E36)=TRUE,0,VLOOKUP(M$5,Luong!$C$8:$H$22,6))</f>
        <v>0</v>
      </c>
      <c r="N36" s="64">
        <f>IF(ISBLANK(F36)=TRUE,0,VLOOKUP(N$5,Luong!$C$8:$H$22,6))</f>
        <v>0</v>
      </c>
      <c r="O36" s="64">
        <f>IF(ISBLANK(G36)=TRUE,0,VLOOKUP(O$5,Luong!$C$8:$H$22,6))</f>
        <v>0</v>
      </c>
      <c r="P36" s="64">
        <f>IF(ISBLANK(H36)=TRUE,0,VLOOKUP(P$5,Luong!$C$8:$H$22,6))</f>
        <v>0</v>
      </c>
      <c r="Q36" s="64">
        <f>IF(ISBLANK(I36)=TRUE,0,VLOOKUP(Q$5,Luong!$C$8:$H$22,6))</f>
        <v>0</v>
      </c>
      <c r="R36" s="64">
        <f>IF(ISBLANK(J36)=TRUE,0,VLOOKUP(R$5,Luong!$C$8:$H$22,6))</f>
        <v>212325</v>
      </c>
      <c r="S36" s="64">
        <f>IF(ISBLANK(K36)=TRUE,0,VLOOKUP(S$5,Luong!$C$8:$H$22,6))</f>
        <v>0</v>
      </c>
      <c r="T36" s="64">
        <f>IF(ISBLANK(L36)=TRUE,0,VLOOKUP(T$5,Luong!$C$8:$H$22,6))</f>
        <v>0</v>
      </c>
      <c r="U36" s="64">
        <f t="shared" si="14"/>
        <v>212325</v>
      </c>
      <c r="V36" s="65">
        <f t="shared" ref="V36:V37" si="18">ROUND(V32*0.6,2)</f>
        <v>0.06</v>
      </c>
      <c r="W36" s="64">
        <f t="shared" si="15"/>
        <v>12740</v>
      </c>
      <c r="X36" s="64">
        <f t="shared" si="16"/>
        <v>1124</v>
      </c>
      <c r="Y36" s="64">
        <f t="shared" si="17"/>
        <v>13864</v>
      </c>
    </row>
    <row r="37" spans="1:25" ht="31.5" x14ac:dyDescent="0.25">
      <c r="A37" s="163" t="s">
        <v>381</v>
      </c>
      <c r="B37" s="8" t="s">
        <v>30</v>
      </c>
      <c r="C37" s="10" t="s">
        <v>27</v>
      </c>
      <c r="D37" s="68"/>
      <c r="E37" s="86">
        <v>1</v>
      </c>
      <c r="F37" s="86"/>
      <c r="G37" s="86"/>
      <c r="H37" s="86"/>
      <c r="I37" s="86"/>
      <c r="J37" s="86"/>
      <c r="K37" s="86"/>
      <c r="L37" s="86"/>
      <c r="M37" s="64">
        <f>IF(ISBLANK(E37)=TRUE,0,VLOOKUP(M$5,Luong!$C$8:$H$22,6))</f>
        <v>131642</v>
      </c>
      <c r="N37" s="64">
        <f>IF(ISBLANK(F37)=TRUE,0,VLOOKUP(N$5,Luong!$C$8:$H$22,6))</f>
        <v>0</v>
      </c>
      <c r="O37" s="64">
        <f>IF(ISBLANK(G37)=TRUE,0,VLOOKUP(O$5,Luong!$C$8:$H$22,6))</f>
        <v>0</v>
      </c>
      <c r="P37" s="64">
        <f>IF(ISBLANK(H37)=TRUE,0,VLOOKUP(P$5,Luong!$C$8:$H$22,6))</f>
        <v>0</v>
      </c>
      <c r="Q37" s="64">
        <f>IF(ISBLANK(I37)=TRUE,0,VLOOKUP(Q$5,Luong!$C$8:$H$22,6))</f>
        <v>0</v>
      </c>
      <c r="R37" s="64">
        <f>IF(ISBLANK(J37)=TRUE,0,VLOOKUP(R$5,Luong!$C$8:$H$22,6))</f>
        <v>0</v>
      </c>
      <c r="S37" s="64">
        <f>IF(ISBLANK(K37)=TRUE,0,VLOOKUP(S$5,Luong!$C$8:$H$22,6))</f>
        <v>0</v>
      </c>
      <c r="T37" s="64">
        <f>IF(ISBLANK(L37)=TRUE,0,VLOOKUP(T$5,Luong!$C$8:$H$22,6))</f>
        <v>0</v>
      </c>
      <c r="U37" s="64">
        <f t="shared" si="14"/>
        <v>131642</v>
      </c>
      <c r="V37" s="65">
        <f t="shared" si="18"/>
        <v>0.11</v>
      </c>
      <c r="W37" s="64">
        <f t="shared" si="15"/>
        <v>14481</v>
      </c>
      <c r="X37" s="64">
        <f t="shared" si="16"/>
        <v>1278</v>
      </c>
      <c r="Y37" s="64">
        <f t="shared" si="17"/>
        <v>15759</v>
      </c>
    </row>
    <row r="38" spans="1:25" ht="31.5" x14ac:dyDescent="0.25">
      <c r="A38" s="165" t="s">
        <v>204</v>
      </c>
      <c r="B38" s="93" t="s">
        <v>385</v>
      </c>
      <c r="C38" s="7"/>
      <c r="D38" s="68" t="s">
        <v>387</v>
      </c>
      <c r="E38" s="86"/>
      <c r="F38" s="86"/>
      <c r="G38" s="86"/>
      <c r="H38" s="86"/>
      <c r="I38" s="86"/>
      <c r="J38" s="86"/>
      <c r="K38" s="86"/>
      <c r="L38" s="86"/>
      <c r="M38" s="64"/>
      <c r="N38" s="64"/>
      <c r="O38" s="64"/>
      <c r="P38" s="64"/>
      <c r="Q38" s="64"/>
      <c r="R38" s="64"/>
      <c r="S38" s="64"/>
      <c r="T38" s="64"/>
      <c r="U38" s="64"/>
      <c r="V38" s="65"/>
      <c r="W38" s="64"/>
      <c r="X38" s="64"/>
      <c r="Y38" s="64"/>
    </row>
    <row r="39" spans="1:25" ht="31.5" x14ac:dyDescent="0.25">
      <c r="A39" s="163" t="s">
        <v>382</v>
      </c>
      <c r="B39" s="8" t="s">
        <v>26</v>
      </c>
      <c r="C39" s="10" t="s">
        <v>27</v>
      </c>
      <c r="D39" s="68"/>
      <c r="E39" s="86"/>
      <c r="F39" s="86"/>
      <c r="G39" s="86">
        <v>1</v>
      </c>
      <c r="H39" s="86"/>
      <c r="I39" s="86"/>
      <c r="J39" s="86">
        <v>1</v>
      </c>
      <c r="K39" s="86"/>
      <c r="L39" s="86"/>
      <c r="M39" s="64">
        <f>IF(ISBLANK(E39)=TRUE,0,VLOOKUP(M$5,Luong!$C$8:$H$22,6))</f>
        <v>0</v>
      </c>
      <c r="N39" s="64">
        <f>IF(ISBLANK(F39)=TRUE,0,VLOOKUP(N$5,Luong!$C$8:$H$22,6))</f>
        <v>0</v>
      </c>
      <c r="O39" s="64">
        <f>IF(ISBLANK(G39)=TRUE,0,VLOOKUP(O$5,Luong!$C$8:$H$22,6))</f>
        <v>202417</v>
      </c>
      <c r="P39" s="64">
        <f>IF(ISBLANK(H39)=TRUE,0,VLOOKUP(P$5,Luong!$C$8:$H$22,6))</f>
        <v>0</v>
      </c>
      <c r="Q39" s="64">
        <f>IF(ISBLANK(I39)=TRUE,0,VLOOKUP(Q$5,Luong!$C$8:$H$22,6))</f>
        <v>0</v>
      </c>
      <c r="R39" s="64">
        <f>IF(ISBLANK(J39)=TRUE,0,VLOOKUP(R$5,Luong!$C$8:$H$22,6))</f>
        <v>212325</v>
      </c>
      <c r="S39" s="64">
        <f>IF(ISBLANK(K39)=TRUE,0,VLOOKUP(S$5,Luong!$C$8:$H$22,6))</f>
        <v>0</v>
      </c>
      <c r="T39" s="64">
        <f>IF(ISBLANK(L39)=TRUE,0,VLOOKUP(T$5,Luong!$C$8:$H$22,6))</f>
        <v>0</v>
      </c>
      <c r="U39" s="64">
        <f t="shared" ref="U39:U41" si="19">SUM(E39*M39,F39*N39,G39*O39,H39*P39,I39*Q39,J39*R39,K39*S39,L39*T39)</f>
        <v>414742</v>
      </c>
      <c r="V39" s="65">
        <f>ROUND(V31*0.2,2)</f>
        <v>0.2</v>
      </c>
      <c r="W39" s="64">
        <f t="shared" ref="W39:W41" si="20">ROUND(U39*V39,0)</f>
        <v>82948</v>
      </c>
      <c r="X39" s="64">
        <f t="shared" ref="X39:X73" si="21">ROUND((W39/1.235)*(34/312),0)</f>
        <v>7319</v>
      </c>
      <c r="Y39" s="64">
        <f t="shared" ref="Y39:Y41" si="22">SUM(W39:X39)</f>
        <v>90267</v>
      </c>
    </row>
    <row r="40" spans="1:25" ht="126" x14ac:dyDescent="0.25">
      <c r="A40" s="163" t="s">
        <v>383</v>
      </c>
      <c r="B40" s="8" t="s">
        <v>28</v>
      </c>
      <c r="C40" s="10" t="s">
        <v>29</v>
      </c>
      <c r="D40" s="68"/>
      <c r="E40" s="86"/>
      <c r="F40" s="86"/>
      <c r="G40" s="86"/>
      <c r="H40" s="86"/>
      <c r="I40" s="86"/>
      <c r="J40" s="86">
        <v>1</v>
      </c>
      <c r="K40" s="86"/>
      <c r="L40" s="86"/>
      <c r="M40" s="64">
        <f>IF(ISBLANK(E40)=TRUE,0,VLOOKUP(M$5,Luong!$C$8:$H$22,6))</f>
        <v>0</v>
      </c>
      <c r="N40" s="64">
        <f>IF(ISBLANK(F40)=TRUE,0,VLOOKUP(N$5,Luong!$C$8:$H$22,6))</f>
        <v>0</v>
      </c>
      <c r="O40" s="64">
        <f>IF(ISBLANK(G40)=TRUE,0,VLOOKUP(O$5,Luong!$C$8:$H$22,6))</f>
        <v>0</v>
      </c>
      <c r="P40" s="64">
        <f>IF(ISBLANK(H40)=TRUE,0,VLOOKUP(P$5,Luong!$C$8:$H$22,6))</f>
        <v>0</v>
      </c>
      <c r="Q40" s="64">
        <f>IF(ISBLANK(I40)=TRUE,0,VLOOKUP(Q$5,Luong!$C$8:$H$22,6))</f>
        <v>0</v>
      </c>
      <c r="R40" s="64">
        <f>IF(ISBLANK(J40)=TRUE,0,VLOOKUP(R$5,Luong!$C$8:$H$22,6))</f>
        <v>212325</v>
      </c>
      <c r="S40" s="64">
        <f>IF(ISBLANK(K40)=TRUE,0,VLOOKUP(S$5,Luong!$C$8:$H$22,6))</f>
        <v>0</v>
      </c>
      <c r="T40" s="64">
        <f>IF(ISBLANK(L40)=TRUE,0,VLOOKUP(T$5,Luong!$C$8:$H$22,6))</f>
        <v>0</v>
      </c>
      <c r="U40" s="64">
        <f t="shared" si="19"/>
        <v>212325</v>
      </c>
      <c r="V40" s="65">
        <f t="shared" ref="V40:V41" si="23">ROUND(V32*0.2,2)</f>
        <v>0.02</v>
      </c>
      <c r="W40" s="64">
        <f t="shared" si="20"/>
        <v>4247</v>
      </c>
      <c r="X40" s="64">
        <f t="shared" si="21"/>
        <v>375</v>
      </c>
      <c r="Y40" s="64">
        <f t="shared" si="22"/>
        <v>4622</v>
      </c>
    </row>
    <row r="41" spans="1:25" ht="31.5" x14ac:dyDescent="0.25">
      <c r="A41" s="163" t="s">
        <v>384</v>
      </c>
      <c r="B41" s="8" t="s">
        <v>30</v>
      </c>
      <c r="C41" s="10" t="s">
        <v>27</v>
      </c>
      <c r="D41" s="68"/>
      <c r="E41" s="86">
        <v>1</v>
      </c>
      <c r="F41" s="86"/>
      <c r="G41" s="86"/>
      <c r="H41" s="86"/>
      <c r="I41" s="86"/>
      <c r="J41" s="86"/>
      <c r="K41" s="86"/>
      <c r="L41" s="86"/>
      <c r="M41" s="64">
        <f>IF(ISBLANK(E41)=TRUE,0,VLOOKUP(M$5,Luong!$C$8:$H$22,6))</f>
        <v>131642</v>
      </c>
      <c r="N41" s="64">
        <f>IF(ISBLANK(F41)=TRUE,0,VLOOKUP(N$5,Luong!$C$8:$H$22,6))</f>
        <v>0</v>
      </c>
      <c r="O41" s="64">
        <f>IF(ISBLANK(G41)=TRUE,0,VLOOKUP(O$5,Luong!$C$8:$H$22,6))</f>
        <v>0</v>
      </c>
      <c r="P41" s="64">
        <f>IF(ISBLANK(H41)=TRUE,0,VLOOKUP(P$5,Luong!$C$8:$H$22,6))</f>
        <v>0</v>
      </c>
      <c r="Q41" s="64">
        <f>IF(ISBLANK(I41)=TRUE,0,VLOOKUP(Q$5,Luong!$C$8:$H$22,6))</f>
        <v>0</v>
      </c>
      <c r="R41" s="64">
        <f>IF(ISBLANK(J41)=TRUE,0,VLOOKUP(R$5,Luong!$C$8:$H$22,6))</f>
        <v>0</v>
      </c>
      <c r="S41" s="64">
        <f>IF(ISBLANK(K41)=TRUE,0,VLOOKUP(S$5,Luong!$C$8:$H$22,6))</f>
        <v>0</v>
      </c>
      <c r="T41" s="64">
        <f>IF(ISBLANK(L41)=TRUE,0,VLOOKUP(T$5,Luong!$C$8:$H$22,6))</f>
        <v>0</v>
      </c>
      <c r="U41" s="64">
        <f t="shared" si="19"/>
        <v>131642</v>
      </c>
      <c r="V41" s="65">
        <f t="shared" si="23"/>
        <v>0.04</v>
      </c>
      <c r="W41" s="64">
        <f t="shared" si="20"/>
        <v>5266</v>
      </c>
      <c r="X41" s="64">
        <f t="shared" si="21"/>
        <v>465</v>
      </c>
      <c r="Y41" s="64">
        <f t="shared" si="22"/>
        <v>5731</v>
      </c>
    </row>
    <row r="42" spans="1:25" ht="31.5" x14ac:dyDescent="0.25">
      <c r="A42" s="172">
        <v>3</v>
      </c>
      <c r="B42" s="63" t="s">
        <v>31</v>
      </c>
      <c r="C42" s="57"/>
      <c r="D42" s="57"/>
      <c r="E42" s="86"/>
      <c r="F42" s="86"/>
      <c r="G42" s="86"/>
      <c r="H42" s="86"/>
      <c r="I42" s="86"/>
      <c r="J42" s="86"/>
      <c r="K42" s="86"/>
      <c r="L42" s="86"/>
      <c r="M42" s="64"/>
      <c r="N42" s="64"/>
      <c r="O42" s="64"/>
      <c r="P42" s="64"/>
      <c r="Q42" s="64"/>
      <c r="R42" s="64"/>
      <c r="S42" s="64"/>
      <c r="T42" s="64"/>
      <c r="U42" s="64"/>
      <c r="V42" s="65"/>
      <c r="W42" s="64"/>
      <c r="X42" s="64"/>
      <c r="Y42" s="64"/>
    </row>
    <row r="43" spans="1:25" ht="78.75" x14ac:dyDescent="0.25">
      <c r="A43" s="164" t="s">
        <v>205</v>
      </c>
      <c r="B43" s="93" t="s">
        <v>388</v>
      </c>
      <c r="C43" s="57"/>
      <c r="D43" s="57"/>
      <c r="E43" s="86"/>
      <c r="F43" s="86"/>
      <c r="G43" s="86"/>
      <c r="H43" s="86"/>
      <c r="I43" s="86"/>
      <c r="J43" s="86"/>
      <c r="K43" s="86"/>
      <c r="L43" s="86"/>
      <c r="M43" s="64"/>
      <c r="N43" s="64"/>
      <c r="O43" s="64"/>
      <c r="P43" s="64"/>
      <c r="Q43" s="64"/>
      <c r="R43" s="64"/>
      <c r="S43" s="64"/>
      <c r="T43" s="64"/>
      <c r="U43" s="64"/>
      <c r="V43" s="65"/>
      <c r="W43" s="64"/>
      <c r="X43" s="64"/>
      <c r="Y43" s="64"/>
    </row>
    <row r="44" spans="1:25" ht="141.75" x14ac:dyDescent="0.25">
      <c r="A44" s="163" t="s">
        <v>389</v>
      </c>
      <c r="B44" s="72" t="s">
        <v>32</v>
      </c>
      <c r="C44" s="68" t="s">
        <v>27</v>
      </c>
      <c r="D44" s="68"/>
      <c r="E44" s="86"/>
      <c r="F44" s="86"/>
      <c r="G44" s="86"/>
      <c r="H44" s="86"/>
      <c r="I44" s="86"/>
      <c r="J44" s="86"/>
      <c r="K44" s="86"/>
      <c r="L44" s="86">
        <v>1</v>
      </c>
      <c r="M44" s="64">
        <f>IF(ISBLANK(E44)=TRUE,0,VLOOKUP(M$5,Luong!$C$8:$H$22,6))</f>
        <v>0</v>
      </c>
      <c r="N44" s="64">
        <f>IF(ISBLANK(F44)=TRUE,0,VLOOKUP(N$5,Luong!$C$8:$H$22,6))</f>
        <v>0</v>
      </c>
      <c r="O44" s="64">
        <f>IF(ISBLANK(G44)=TRUE,0,VLOOKUP(O$5,Luong!$C$8:$H$22,6))</f>
        <v>0</v>
      </c>
      <c r="P44" s="64">
        <f>IF(ISBLANK(H44)=TRUE,0,VLOOKUP(P$5,Luong!$C$8:$H$22,6))</f>
        <v>0</v>
      </c>
      <c r="Q44" s="64">
        <f>IF(ISBLANK(I44)=TRUE,0,VLOOKUP(Q$5,Luong!$C$8:$H$22,6))</f>
        <v>0</v>
      </c>
      <c r="R44" s="64">
        <f>IF(ISBLANK(J44)=TRUE,0,VLOOKUP(R$5,Luong!$C$8:$H$22,6))</f>
        <v>0</v>
      </c>
      <c r="S44" s="64">
        <f>IF(ISBLANK(K44)=TRUE,0,VLOOKUP(S$5,Luong!$C$8:$H$22,6))</f>
        <v>0</v>
      </c>
      <c r="T44" s="64">
        <f>IF(ISBLANK(L44)=TRUE,0,VLOOKUP(T$5,Luong!$C$8:$H$22,6))</f>
        <v>305748</v>
      </c>
      <c r="U44" s="64">
        <f t="shared" ref="U44" si="24">SUM(E44*M44,F44*N44,G44*O44,H44*P44,I44*Q44,J44*R44,K44*S44,L44*T44)</f>
        <v>305748</v>
      </c>
      <c r="V44" s="65">
        <v>0.25</v>
      </c>
      <c r="W44" s="64">
        <f t="shared" ref="W44" si="25">ROUND(U44*V44,0)</f>
        <v>76437</v>
      </c>
      <c r="X44" s="64">
        <f t="shared" si="21"/>
        <v>6745</v>
      </c>
      <c r="Y44" s="64">
        <f t="shared" ref="Y44" si="26">SUM(W44:X44)</f>
        <v>83182</v>
      </c>
    </row>
    <row r="45" spans="1:25" ht="63" x14ac:dyDescent="0.25">
      <c r="A45" s="163" t="s">
        <v>390</v>
      </c>
      <c r="B45" s="72" t="s">
        <v>33</v>
      </c>
      <c r="C45" s="68" t="s">
        <v>27</v>
      </c>
      <c r="D45" s="68"/>
      <c r="E45" s="86">
        <v>1</v>
      </c>
      <c r="F45" s="86"/>
      <c r="G45" s="86"/>
      <c r="H45" s="86"/>
      <c r="I45" s="86"/>
      <c r="J45" s="86"/>
      <c r="K45" s="86"/>
      <c r="L45" s="86"/>
      <c r="M45" s="64">
        <f>IF(ISBLANK(E45)=TRUE,0,VLOOKUP(M$5,Luong!$C$8:$H$22,6))</f>
        <v>131642</v>
      </c>
      <c r="N45" s="64">
        <f>IF(ISBLANK(F45)=TRUE,0,VLOOKUP(N$5,Luong!$C$8:$H$22,6))</f>
        <v>0</v>
      </c>
      <c r="O45" s="64">
        <f>IF(ISBLANK(G45)=TRUE,0,VLOOKUP(O$5,Luong!$C$8:$H$22,6))</f>
        <v>0</v>
      </c>
      <c r="P45" s="64">
        <f>IF(ISBLANK(H45)=TRUE,0,VLOOKUP(P$5,Luong!$C$8:$H$22,6))</f>
        <v>0</v>
      </c>
      <c r="Q45" s="64">
        <f>IF(ISBLANK(I45)=TRUE,0,VLOOKUP(Q$5,Luong!$C$8:$H$22,6))</f>
        <v>0</v>
      </c>
      <c r="R45" s="64">
        <f>IF(ISBLANK(J45)=TRUE,0,VLOOKUP(R$5,Luong!$C$8:$H$22,6))</f>
        <v>0</v>
      </c>
      <c r="S45" s="64">
        <f>IF(ISBLANK(K45)=TRUE,0,VLOOKUP(S$5,Luong!$C$8:$H$22,6))</f>
        <v>0</v>
      </c>
      <c r="T45" s="64">
        <f>IF(ISBLANK(L45)=TRUE,0,VLOOKUP(T$5,Luong!$C$8:$H$22,6))</f>
        <v>0</v>
      </c>
      <c r="U45" s="64">
        <f t="shared" ref="U45:U56" si="27">SUM(E45*M45,F45*N45,G45*O45,H45*P45,I45*Q45,J45*R45,K45*S45,L45*T45)</f>
        <v>131642</v>
      </c>
      <c r="V45" s="65">
        <v>0.18</v>
      </c>
      <c r="W45" s="64">
        <f t="shared" ref="W45:W56" si="28">ROUND(U45*V45,0)</f>
        <v>23696</v>
      </c>
      <c r="X45" s="64">
        <f t="shared" si="21"/>
        <v>2091</v>
      </c>
      <c r="Y45" s="64">
        <f t="shared" ref="Y45:Y56" si="29">SUM(W45:X45)</f>
        <v>25787</v>
      </c>
    </row>
    <row r="46" spans="1:25" x14ac:dyDescent="0.25">
      <c r="A46" s="163" t="s">
        <v>391</v>
      </c>
      <c r="B46" s="72" t="s">
        <v>34</v>
      </c>
      <c r="C46" s="68" t="s">
        <v>27</v>
      </c>
      <c r="D46" s="68"/>
      <c r="E46" s="86">
        <v>1</v>
      </c>
      <c r="F46" s="86"/>
      <c r="G46" s="86"/>
      <c r="H46" s="86"/>
      <c r="I46" s="86"/>
      <c r="J46" s="86"/>
      <c r="K46" s="86">
        <v>1</v>
      </c>
      <c r="L46" s="86"/>
      <c r="M46" s="64">
        <f>IF(ISBLANK(E46)=TRUE,0,VLOOKUP(M$5,Luong!$C$8:$H$22,6))</f>
        <v>131642</v>
      </c>
      <c r="N46" s="64">
        <f>IF(ISBLANK(F46)=TRUE,0,VLOOKUP(N$5,Luong!$C$8:$H$22,6))</f>
        <v>0</v>
      </c>
      <c r="O46" s="64">
        <f>IF(ISBLANK(G46)=TRUE,0,VLOOKUP(O$5,Luong!$C$8:$H$22,6))</f>
        <v>0</v>
      </c>
      <c r="P46" s="64">
        <f>IF(ISBLANK(H46)=TRUE,0,VLOOKUP(P$5,Luong!$C$8:$H$22,6))</f>
        <v>0</v>
      </c>
      <c r="Q46" s="64">
        <f>IF(ISBLANK(I46)=TRUE,0,VLOOKUP(Q$5,Luong!$C$8:$H$22,6))</f>
        <v>0</v>
      </c>
      <c r="R46" s="64">
        <f>IF(ISBLANK(J46)=TRUE,0,VLOOKUP(R$5,Luong!$C$8:$H$22,6))</f>
        <v>0</v>
      </c>
      <c r="S46" s="64">
        <f>IF(ISBLANK(K46)=TRUE,0,VLOOKUP(S$5,Luong!$C$8:$H$22,6))</f>
        <v>235681</v>
      </c>
      <c r="T46" s="64">
        <f>IF(ISBLANK(L46)=TRUE,0,VLOOKUP(T$5,Luong!$C$8:$H$22,6))</f>
        <v>0</v>
      </c>
      <c r="U46" s="64">
        <f t="shared" si="27"/>
        <v>367323</v>
      </c>
      <c r="V46" s="65">
        <v>0.61</v>
      </c>
      <c r="W46" s="64">
        <f t="shared" si="28"/>
        <v>224067</v>
      </c>
      <c r="X46" s="64">
        <f t="shared" si="21"/>
        <v>19771</v>
      </c>
      <c r="Y46" s="64">
        <f t="shared" si="29"/>
        <v>243838</v>
      </c>
    </row>
    <row r="47" spans="1:25" ht="31.5" x14ac:dyDescent="0.25">
      <c r="A47" s="163" t="s">
        <v>392</v>
      </c>
      <c r="B47" s="72" t="s">
        <v>303</v>
      </c>
      <c r="C47" s="68" t="s">
        <v>27</v>
      </c>
      <c r="D47" s="68"/>
      <c r="E47" s="86">
        <v>1</v>
      </c>
      <c r="F47" s="86"/>
      <c r="G47" s="86"/>
      <c r="H47" s="86"/>
      <c r="I47" s="86"/>
      <c r="J47" s="86"/>
      <c r="K47" s="86">
        <v>1</v>
      </c>
      <c r="L47" s="86"/>
      <c r="M47" s="64">
        <f>IF(ISBLANK(E47)=TRUE,0,VLOOKUP(M$5,Luong!$C$8:$H$22,6))</f>
        <v>131642</v>
      </c>
      <c r="N47" s="64">
        <f>IF(ISBLANK(F47)=TRUE,0,VLOOKUP(N$5,Luong!$C$8:$H$22,6))</f>
        <v>0</v>
      </c>
      <c r="O47" s="64">
        <f>IF(ISBLANK(G47)=TRUE,0,VLOOKUP(O$5,Luong!$C$8:$H$22,6))</f>
        <v>0</v>
      </c>
      <c r="P47" s="64">
        <f>IF(ISBLANK(H47)=TRUE,0,VLOOKUP(P$5,Luong!$C$8:$H$22,6))</f>
        <v>0</v>
      </c>
      <c r="Q47" s="64">
        <f>IF(ISBLANK(I47)=TRUE,0,VLOOKUP(Q$5,Luong!$C$8:$H$22,6))</f>
        <v>0</v>
      </c>
      <c r="R47" s="64">
        <f>IF(ISBLANK(J47)=TRUE,0,VLOOKUP(R$5,Luong!$C$8:$H$22,6))</f>
        <v>0</v>
      </c>
      <c r="S47" s="64">
        <f>IF(ISBLANK(K47)=TRUE,0,VLOOKUP(S$5,Luong!$C$8:$H$22,6))</f>
        <v>235681</v>
      </c>
      <c r="T47" s="64">
        <f>IF(ISBLANK(L47)=TRUE,0,VLOOKUP(T$5,Luong!$C$8:$H$22,6))</f>
        <v>0</v>
      </c>
      <c r="U47" s="64">
        <f t="shared" si="27"/>
        <v>367323</v>
      </c>
      <c r="V47" s="65">
        <v>3.12</v>
      </c>
      <c r="W47" s="64">
        <f t="shared" si="28"/>
        <v>1146048</v>
      </c>
      <c r="X47" s="64">
        <f t="shared" si="21"/>
        <v>101125</v>
      </c>
      <c r="Y47" s="64">
        <f t="shared" si="29"/>
        <v>1247173</v>
      </c>
    </row>
    <row r="48" spans="1:25" x14ac:dyDescent="0.25">
      <c r="A48" s="163" t="s">
        <v>393</v>
      </c>
      <c r="B48" s="72" t="s">
        <v>35</v>
      </c>
      <c r="C48" s="68" t="s">
        <v>27</v>
      </c>
      <c r="D48" s="68"/>
      <c r="E48" s="86">
        <v>1</v>
      </c>
      <c r="F48" s="86"/>
      <c r="G48" s="86"/>
      <c r="H48" s="86"/>
      <c r="I48" s="86"/>
      <c r="J48" s="86"/>
      <c r="K48" s="86">
        <v>1</v>
      </c>
      <c r="L48" s="86"/>
      <c r="M48" s="64">
        <f>IF(ISBLANK(E48)=TRUE,0,VLOOKUP(M$5,Luong!$C$8:$H$22,6))</f>
        <v>131642</v>
      </c>
      <c r="N48" s="64">
        <f>IF(ISBLANK(F48)=TRUE,0,VLOOKUP(N$5,Luong!$C$8:$H$22,6))</f>
        <v>0</v>
      </c>
      <c r="O48" s="64">
        <f>IF(ISBLANK(G48)=TRUE,0,VLOOKUP(O$5,Luong!$C$8:$H$22,6))</f>
        <v>0</v>
      </c>
      <c r="P48" s="64">
        <f>IF(ISBLANK(H48)=TRUE,0,VLOOKUP(P$5,Luong!$C$8:$H$22,6))</f>
        <v>0</v>
      </c>
      <c r="Q48" s="64">
        <f>IF(ISBLANK(I48)=TRUE,0,VLOOKUP(Q$5,Luong!$C$8:$H$22,6))</f>
        <v>0</v>
      </c>
      <c r="R48" s="64">
        <f>IF(ISBLANK(J48)=TRUE,0,VLOOKUP(R$5,Luong!$C$8:$H$22,6))</f>
        <v>0</v>
      </c>
      <c r="S48" s="64">
        <f>IF(ISBLANK(K48)=TRUE,0,VLOOKUP(S$5,Luong!$C$8:$H$22,6))</f>
        <v>235681</v>
      </c>
      <c r="T48" s="64">
        <f>IF(ISBLANK(L48)=TRUE,0,VLOOKUP(T$5,Luong!$C$8:$H$22,6))</f>
        <v>0</v>
      </c>
      <c r="U48" s="64">
        <f t="shared" si="27"/>
        <v>367323</v>
      </c>
      <c r="V48" s="65">
        <v>2.48</v>
      </c>
      <c r="W48" s="64">
        <f t="shared" si="28"/>
        <v>910961</v>
      </c>
      <c r="X48" s="64">
        <f t="shared" si="21"/>
        <v>80382</v>
      </c>
      <c r="Y48" s="64">
        <f t="shared" si="29"/>
        <v>991343</v>
      </c>
    </row>
    <row r="49" spans="1:25" ht="47.25" x14ac:dyDescent="0.25">
      <c r="A49" s="163" t="s">
        <v>394</v>
      </c>
      <c r="B49" s="72" t="s">
        <v>36</v>
      </c>
      <c r="C49" s="68" t="s">
        <v>27</v>
      </c>
      <c r="D49" s="68"/>
      <c r="E49" s="86">
        <v>1</v>
      </c>
      <c r="F49" s="86"/>
      <c r="G49" s="86"/>
      <c r="H49" s="86"/>
      <c r="I49" s="86"/>
      <c r="J49" s="86"/>
      <c r="K49" s="86">
        <v>1</v>
      </c>
      <c r="L49" s="86"/>
      <c r="M49" s="64">
        <f>IF(ISBLANK(E49)=TRUE,0,VLOOKUP(M$5,Luong!$C$8:$H$22,6))</f>
        <v>131642</v>
      </c>
      <c r="N49" s="64">
        <f>IF(ISBLANK(F49)=TRUE,0,VLOOKUP(N$5,Luong!$C$8:$H$22,6))</f>
        <v>0</v>
      </c>
      <c r="O49" s="64">
        <f>IF(ISBLANK(G49)=TRUE,0,VLOOKUP(O$5,Luong!$C$8:$H$22,6))</f>
        <v>0</v>
      </c>
      <c r="P49" s="64">
        <f>IF(ISBLANK(H49)=TRUE,0,VLOOKUP(P$5,Luong!$C$8:$H$22,6))</f>
        <v>0</v>
      </c>
      <c r="Q49" s="64">
        <f>IF(ISBLANK(I49)=TRUE,0,VLOOKUP(Q$5,Luong!$C$8:$H$22,6))</f>
        <v>0</v>
      </c>
      <c r="R49" s="64">
        <f>IF(ISBLANK(J49)=TRUE,0,VLOOKUP(R$5,Luong!$C$8:$H$22,6))</f>
        <v>0</v>
      </c>
      <c r="S49" s="64">
        <f>IF(ISBLANK(K49)=TRUE,0,VLOOKUP(S$5,Luong!$C$8:$H$22,6))</f>
        <v>235681</v>
      </c>
      <c r="T49" s="64">
        <f>IF(ISBLANK(L49)=TRUE,0,VLOOKUP(T$5,Luong!$C$8:$H$22,6))</f>
        <v>0</v>
      </c>
      <c r="U49" s="64">
        <f t="shared" si="27"/>
        <v>367323</v>
      </c>
      <c r="V49" s="65">
        <v>1.66</v>
      </c>
      <c r="W49" s="64">
        <f t="shared" si="28"/>
        <v>609756</v>
      </c>
      <c r="X49" s="64">
        <f t="shared" si="21"/>
        <v>53804</v>
      </c>
      <c r="Y49" s="64">
        <f t="shared" si="29"/>
        <v>663560</v>
      </c>
    </row>
    <row r="50" spans="1:25" ht="63" x14ac:dyDescent="0.25">
      <c r="A50" s="163" t="s">
        <v>395</v>
      </c>
      <c r="B50" s="72" t="s">
        <v>37</v>
      </c>
      <c r="C50" s="68" t="s">
        <v>27</v>
      </c>
      <c r="D50" s="68"/>
      <c r="E50" s="86">
        <v>1</v>
      </c>
      <c r="F50" s="86"/>
      <c r="G50" s="86"/>
      <c r="H50" s="86"/>
      <c r="I50" s="86"/>
      <c r="J50" s="86"/>
      <c r="K50" s="86">
        <v>1</v>
      </c>
      <c r="L50" s="86"/>
      <c r="M50" s="64">
        <f>IF(ISBLANK(E50)=TRUE,0,VLOOKUP(M$5,Luong!$C$8:$H$22,6))</f>
        <v>131642</v>
      </c>
      <c r="N50" s="64">
        <f>IF(ISBLANK(F50)=TRUE,0,VLOOKUP(N$5,Luong!$C$8:$H$22,6))</f>
        <v>0</v>
      </c>
      <c r="O50" s="64">
        <f>IF(ISBLANK(G50)=TRUE,0,VLOOKUP(O$5,Luong!$C$8:$H$22,6))</f>
        <v>0</v>
      </c>
      <c r="P50" s="64">
        <f>IF(ISBLANK(H50)=TRUE,0,VLOOKUP(P$5,Luong!$C$8:$H$22,6))</f>
        <v>0</v>
      </c>
      <c r="Q50" s="64">
        <f>IF(ISBLANK(I50)=TRUE,0,VLOOKUP(Q$5,Luong!$C$8:$H$22,6))</f>
        <v>0</v>
      </c>
      <c r="R50" s="64">
        <f>IF(ISBLANK(J50)=TRUE,0,VLOOKUP(R$5,Luong!$C$8:$H$22,6))</f>
        <v>0</v>
      </c>
      <c r="S50" s="64">
        <f>IF(ISBLANK(K50)=TRUE,0,VLOOKUP(S$5,Luong!$C$8:$H$22,6))</f>
        <v>235681</v>
      </c>
      <c r="T50" s="64">
        <f>IF(ISBLANK(L50)=TRUE,0,VLOOKUP(T$5,Luong!$C$8:$H$22,6))</f>
        <v>0</v>
      </c>
      <c r="U50" s="64">
        <f t="shared" si="27"/>
        <v>367323</v>
      </c>
      <c r="V50" s="65">
        <v>0.4</v>
      </c>
      <c r="W50" s="64">
        <f t="shared" si="28"/>
        <v>146929</v>
      </c>
      <c r="X50" s="64">
        <f t="shared" si="21"/>
        <v>12965</v>
      </c>
      <c r="Y50" s="64">
        <f t="shared" si="29"/>
        <v>159894</v>
      </c>
    </row>
    <row r="51" spans="1:25" x14ac:dyDescent="0.25">
      <c r="A51" s="163" t="s">
        <v>396</v>
      </c>
      <c r="B51" s="72" t="s">
        <v>302</v>
      </c>
      <c r="C51" s="68" t="s">
        <v>27</v>
      </c>
      <c r="D51" s="68"/>
      <c r="E51" s="86">
        <v>1</v>
      </c>
      <c r="F51" s="86"/>
      <c r="G51" s="86"/>
      <c r="H51" s="86"/>
      <c r="I51" s="86"/>
      <c r="J51" s="86"/>
      <c r="K51" s="86">
        <v>1</v>
      </c>
      <c r="L51" s="86"/>
      <c r="M51" s="64">
        <f>IF(ISBLANK(E51)=TRUE,0,VLOOKUP(M$5,Luong!$C$8:$H$22,6))</f>
        <v>131642</v>
      </c>
      <c r="N51" s="64">
        <f>IF(ISBLANK(F51)=TRUE,0,VLOOKUP(N$5,Luong!$C$8:$H$22,6))</f>
        <v>0</v>
      </c>
      <c r="O51" s="64">
        <f>IF(ISBLANK(G51)=TRUE,0,VLOOKUP(O$5,Luong!$C$8:$H$22,6))</f>
        <v>0</v>
      </c>
      <c r="P51" s="64">
        <f>IF(ISBLANK(H51)=TRUE,0,VLOOKUP(P$5,Luong!$C$8:$H$22,6))</f>
        <v>0</v>
      </c>
      <c r="Q51" s="64">
        <f>IF(ISBLANK(I51)=TRUE,0,VLOOKUP(Q$5,Luong!$C$8:$H$22,6))</f>
        <v>0</v>
      </c>
      <c r="R51" s="64">
        <f>IF(ISBLANK(J51)=TRUE,0,VLOOKUP(R$5,Luong!$C$8:$H$22,6))</f>
        <v>0</v>
      </c>
      <c r="S51" s="64">
        <f>IF(ISBLANK(K51)=TRUE,0,VLOOKUP(S$5,Luong!$C$8:$H$22,6))</f>
        <v>235681</v>
      </c>
      <c r="T51" s="64">
        <f>IF(ISBLANK(L51)=TRUE,0,VLOOKUP(T$5,Luong!$C$8:$H$22,6))</f>
        <v>0</v>
      </c>
      <c r="U51" s="64">
        <f t="shared" si="27"/>
        <v>367323</v>
      </c>
      <c r="V51" s="65">
        <v>4.5</v>
      </c>
      <c r="W51" s="64">
        <f t="shared" si="28"/>
        <v>1652954</v>
      </c>
      <c r="X51" s="64">
        <f t="shared" si="21"/>
        <v>145854</v>
      </c>
      <c r="Y51" s="64">
        <f t="shared" si="29"/>
        <v>1798808</v>
      </c>
    </row>
    <row r="52" spans="1:25" ht="31.5" x14ac:dyDescent="0.25">
      <c r="A52" s="163" t="s">
        <v>397</v>
      </c>
      <c r="B52" s="72" t="s">
        <v>38</v>
      </c>
      <c r="C52" s="68" t="s">
        <v>27</v>
      </c>
      <c r="D52" s="68"/>
      <c r="E52" s="86">
        <v>1</v>
      </c>
      <c r="F52" s="86"/>
      <c r="G52" s="86"/>
      <c r="H52" s="86"/>
      <c r="I52" s="86"/>
      <c r="J52" s="86"/>
      <c r="K52" s="86">
        <v>1</v>
      </c>
      <c r="L52" s="86"/>
      <c r="M52" s="64">
        <f>IF(ISBLANK(E52)=TRUE,0,VLOOKUP(M$5,Luong!$C$8:$H$22,6))</f>
        <v>131642</v>
      </c>
      <c r="N52" s="64">
        <f>IF(ISBLANK(F52)=TRUE,0,VLOOKUP(N$5,Luong!$C$8:$H$22,6))</f>
        <v>0</v>
      </c>
      <c r="O52" s="64">
        <f>IF(ISBLANK(G52)=TRUE,0,VLOOKUP(O$5,Luong!$C$8:$H$22,6))</f>
        <v>0</v>
      </c>
      <c r="P52" s="64">
        <f>IF(ISBLANK(H52)=TRUE,0,VLOOKUP(P$5,Luong!$C$8:$H$22,6))</f>
        <v>0</v>
      </c>
      <c r="Q52" s="64">
        <f>IF(ISBLANK(I52)=TRUE,0,VLOOKUP(Q$5,Luong!$C$8:$H$22,6))</f>
        <v>0</v>
      </c>
      <c r="R52" s="64">
        <f>IF(ISBLANK(J52)=TRUE,0,VLOOKUP(R$5,Luong!$C$8:$H$22,6))</f>
        <v>0</v>
      </c>
      <c r="S52" s="64">
        <f>IF(ISBLANK(K52)=TRUE,0,VLOOKUP(S$5,Luong!$C$8:$H$22,6))</f>
        <v>235681</v>
      </c>
      <c r="T52" s="64">
        <f>IF(ISBLANK(L52)=TRUE,0,VLOOKUP(T$5,Luong!$C$8:$H$22,6))</f>
        <v>0</v>
      </c>
      <c r="U52" s="64">
        <f t="shared" si="27"/>
        <v>367323</v>
      </c>
      <c r="V52" s="65">
        <v>0.95</v>
      </c>
      <c r="W52" s="64">
        <f t="shared" si="28"/>
        <v>348957</v>
      </c>
      <c r="X52" s="64">
        <f t="shared" si="21"/>
        <v>30791</v>
      </c>
      <c r="Y52" s="64">
        <f t="shared" si="29"/>
        <v>379748</v>
      </c>
    </row>
    <row r="53" spans="1:25" ht="78.75" x14ac:dyDescent="0.25">
      <c r="A53" s="163" t="s">
        <v>398</v>
      </c>
      <c r="B53" s="72" t="s">
        <v>39</v>
      </c>
      <c r="C53" s="68" t="s">
        <v>27</v>
      </c>
      <c r="D53" s="68"/>
      <c r="E53" s="86">
        <v>1</v>
      </c>
      <c r="F53" s="86"/>
      <c r="G53" s="86"/>
      <c r="H53" s="86"/>
      <c r="I53" s="86"/>
      <c r="J53" s="86"/>
      <c r="K53" s="86">
        <v>1</v>
      </c>
      <c r="L53" s="86"/>
      <c r="M53" s="64">
        <f>IF(ISBLANK(E53)=TRUE,0,VLOOKUP(M$5,Luong!$C$8:$H$22,6))</f>
        <v>131642</v>
      </c>
      <c r="N53" s="64">
        <f>IF(ISBLANK(F53)=TRUE,0,VLOOKUP(N$5,Luong!$C$8:$H$22,6))</f>
        <v>0</v>
      </c>
      <c r="O53" s="64">
        <f>IF(ISBLANK(G53)=TRUE,0,VLOOKUP(O$5,Luong!$C$8:$H$22,6))</f>
        <v>0</v>
      </c>
      <c r="P53" s="64">
        <f>IF(ISBLANK(H53)=TRUE,0,VLOOKUP(P$5,Luong!$C$8:$H$22,6))</f>
        <v>0</v>
      </c>
      <c r="Q53" s="64">
        <f>IF(ISBLANK(I53)=TRUE,0,VLOOKUP(Q$5,Luong!$C$8:$H$22,6))</f>
        <v>0</v>
      </c>
      <c r="R53" s="64">
        <f>IF(ISBLANK(J53)=TRUE,0,VLOOKUP(R$5,Luong!$C$8:$H$22,6))</f>
        <v>0</v>
      </c>
      <c r="S53" s="64">
        <f>IF(ISBLANK(K53)=TRUE,0,VLOOKUP(S$5,Luong!$C$8:$H$22,6))</f>
        <v>235681</v>
      </c>
      <c r="T53" s="64">
        <f>IF(ISBLANK(L53)=TRUE,0,VLOOKUP(T$5,Luong!$C$8:$H$22,6))</f>
        <v>0</v>
      </c>
      <c r="U53" s="64">
        <f t="shared" si="27"/>
        <v>367323</v>
      </c>
      <c r="V53" s="65">
        <v>0.23</v>
      </c>
      <c r="W53" s="64">
        <f t="shared" si="28"/>
        <v>84484</v>
      </c>
      <c r="X53" s="64">
        <f t="shared" si="21"/>
        <v>7455</v>
      </c>
      <c r="Y53" s="64">
        <f t="shared" si="29"/>
        <v>91939</v>
      </c>
    </row>
    <row r="54" spans="1:25" ht="47.25" x14ac:dyDescent="0.25">
      <c r="A54" s="163" t="s">
        <v>399</v>
      </c>
      <c r="B54" s="72" t="s">
        <v>40</v>
      </c>
      <c r="C54" s="68" t="s">
        <v>27</v>
      </c>
      <c r="D54" s="68"/>
      <c r="E54" s="86">
        <v>1</v>
      </c>
      <c r="F54" s="86"/>
      <c r="G54" s="86"/>
      <c r="H54" s="86"/>
      <c r="I54" s="86"/>
      <c r="J54" s="86"/>
      <c r="K54" s="86">
        <v>1</v>
      </c>
      <c r="L54" s="86"/>
      <c r="M54" s="64">
        <f>IF(ISBLANK(E54)=TRUE,0,VLOOKUP(M$5,Luong!$C$8:$H$22,6))</f>
        <v>131642</v>
      </c>
      <c r="N54" s="64">
        <f>IF(ISBLANK(F54)=TRUE,0,VLOOKUP(N$5,Luong!$C$8:$H$22,6))</f>
        <v>0</v>
      </c>
      <c r="O54" s="64">
        <f>IF(ISBLANK(G54)=TRUE,0,VLOOKUP(O$5,Luong!$C$8:$H$22,6))</f>
        <v>0</v>
      </c>
      <c r="P54" s="64">
        <f>IF(ISBLANK(H54)=TRUE,0,VLOOKUP(P$5,Luong!$C$8:$H$22,6))</f>
        <v>0</v>
      </c>
      <c r="Q54" s="64">
        <f>IF(ISBLANK(I54)=TRUE,0,VLOOKUP(Q$5,Luong!$C$8:$H$22,6))</f>
        <v>0</v>
      </c>
      <c r="R54" s="64">
        <f>IF(ISBLANK(J54)=TRUE,0,VLOOKUP(R$5,Luong!$C$8:$H$22,6))</f>
        <v>0</v>
      </c>
      <c r="S54" s="64">
        <f>IF(ISBLANK(K54)=TRUE,0,VLOOKUP(S$5,Luong!$C$8:$H$22,6))</f>
        <v>235681</v>
      </c>
      <c r="T54" s="64">
        <f>IF(ISBLANK(L54)=TRUE,0,VLOOKUP(T$5,Luong!$C$8:$H$22,6))</f>
        <v>0</v>
      </c>
      <c r="U54" s="64">
        <f t="shared" si="27"/>
        <v>367323</v>
      </c>
      <c r="V54" s="65">
        <v>0.11</v>
      </c>
      <c r="W54" s="64">
        <f t="shared" si="28"/>
        <v>40406</v>
      </c>
      <c r="X54" s="64">
        <f t="shared" si="21"/>
        <v>3565</v>
      </c>
      <c r="Y54" s="64">
        <f t="shared" si="29"/>
        <v>43971</v>
      </c>
    </row>
    <row r="55" spans="1:25" ht="47.25" x14ac:dyDescent="0.25">
      <c r="A55" s="163" t="s">
        <v>400</v>
      </c>
      <c r="B55" s="72" t="s">
        <v>41</v>
      </c>
      <c r="C55" s="68" t="s">
        <v>27</v>
      </c>
      <c r="D55" s="68"/>
      <c r="E55" s="86">
        <v>1</v>
      </c>
      <c r="F55" s="86"/>
      <c r="G55" s="86"/>
      <c r="H55" s="86"/>
      <c r="I55" s="86"/>
      <c r="J55" s="86"/>
      <c r="K55" s="86">
        <v>1</v>
      </c>
      <c r="L55" s="86"/>
      <c r="M55" s="64">
        <f>IF(ISBLANK(E55)=TRUE,0,VLOOKUP(M$5,Luong!$C$8:$H$22,6))</f>
        <v>131642</v>
      </c>
      <c r="N55" s="64">
        <f>IF(ISBLANK(F55)=TRUE,0,VLOOKUP(N$5,Luong!$C$8:$H$22,6))</f>
        <v>0</v>
      </c>
      <c r="O55" s="64">
        <f>IF(ISBLANK(G55)=TRUE,0,VLOOKUP(O$5,Luong!$C$8:$H$22,6))</f>
        <v>0</v>
      </c>
      <c r="P55" s="64">
        <f>IF(ISBLANK(H55)=TRUE,0,VLOOKUP(P$5,Luong!$C$8:$H$22,6))</f>
        <v>0</v>
      </c>
      <c r="Q55" s="64">
        <f>IF(ISBLANK(I55)=TRUE,0,VLOOKUP(Q$5,Luong!$C$8:$H$22,6))</f>
        <v>0</v>
      </c>
      <c r="R55" s="64">
        <f>IF(ISBLANK(J55)=TRUE,0,VLOOKUP(R$5,Luong!$C$8:$H$22,6))</f>
        <v>0</v>
      </c>
      <c r="S55" s="64">
        <f>IF(ISBLANK(K55)=TRUE,0,VLOOKUP(S$5,Luong!$C$8:$H$22,6))</f>
        <v>235681</v>
      </c>
      <c r="T55" s="64">
        <f>IF(ISBLANK(L55)=TRUE,0,VLOOKUP(T$5,Luong!$C$8:$H$22,6))</f>
        <v>0</v>
      </c>
      <c r="U55" s="64">
        <f t="shared" si="27"/>
        <v>367323</v>
      </c>
      <c r="V55" s="65">
        <v>0.72</v>
      </c>
      <c r="W55" s="64">
        <f t="shared" si="28"/>
        <v>264473</v>
      </c>
      <c r="X55" s="64">
        <f t="shared" si="21"/>
        <v>23337</v>
      </c>
      <c r="Y55" s="64">
        <f t="shared" si="29"/>
        <v>287810</v>
      </c>
    </row>
    <row r="56" spans="1:25" ht="63" x14ac:dyDescent="0.25">
      <c r="A56" s="163" t="s">
        <v>401</v>
      </c>
      <c r="B56" s="72" t="s">
        <v>42</v>
      </c>
      <c r="C56" s="68" t="s">
        <v>27</v>
      </c>
      <c r="D56" s="68"/>
      <c r="E56" s="86">
        <v>1</v>
      </c>
      <c r="F56" s="86"/>
      <c r="G56" s="86"/>
      <c r="H56" s="86"/>
      <c r="I56" s="86"/>
      <c r="J56" s="86"/>
      <c r="K56" s="86">
        <v>1</v>
      </c>
      <c r="L56" s="86"/>
      <c r="M56" s="64">
        <f>IF(ISBLANK(E56)=TRUE,0,VLOOKUP(M$5,Luong!$C$8:$H$22,6))</f>
        <v>131642</v>
      </c>
      <c r="N56" s="64">
        <f>IF(ISBLANK(F56)=TRUE,0,VLOOKUP(N$5,Luong!$C$8:$H$22,6))</f>
        <v>0</v>
      </c>
      <c r="O56" s="64">
        <f>IF(ISBLANK(G56)=TRUE,0,VLOOKUP(O$5,Luong!$C$8:$H$22,6))</f>
        <v>0</v>
      </c>
      <c r="P56" s="64">
        <f>IF(ISBLANK(H56)=TRUE,0,VLOOKUP(P$5,Luong!$C$8:$H$22,6))</f>
        <v>0</v>
      </c>
      <c r="Q56" s="64">
        <f>IF(ISBLANK(I56)=TRUE,0,VLOOKUP(Q$5,Luong!$C$8:$H$22,6))</f>
        <v>0</v>
      </c>
      <c r="R56" s="64">
        <f>IF(ISBLANK(J56)=TRUE,0,VLOOKUP(R$5,Luong!$C$8:$H$22,6))</f>
        <v>0</v>
      </c>
      <c r="S56" s="64">
        <f>IF(ISBLANK(K56)=TRUE,0,VLOOKUP(S$5,Luong!$C$8:$H$22,6))</f>
        <v>235681</v>
      </c>
      <c r="T56" s="64">
        <f>IF(ISBLANK(L56)=TRUE,0,VLOOKUP(T$5,Luong!$C$8:$H$22,6))</f>
        <v>0</v>
      </c>
      <c r="U56" s="64">
        <f t="shared" si="27"/>
        <v>367323</v>
      </c>
      <c r="V56" s="65">
        <v>0.57999999999999996</v>
      </c>
      <c r="W56" s="64">
        <f t="shared" si="28"/>
        <v>213047</v>
      </c>
      <c r="X56" s="64">
        <f t="shared" si="21"/>
        <v>18799</v>
      </c>
      <c r="Y56" s="64">
        <f t="shared" si="29"/>
        <v>231846</v>
      </c>
    </row>
    <row r="57" spans="1:25" ht="78.75" x14ac:dyDescent="0.25">
      <c r="A57" s="164" t="s">
        <v>206</v>
      </c>
      <c r="B57" s="93" t="s">
        <v>415</v>
      </c>
      <c r="C57" s="57"/>
      <c r="D57" s="57"/>
      <c r="E57" s="86"/>
      <c r="F57" s="86"/>
      <c r="G57" s="86"/>
      <c r="H57" s="86"/>
      <c r="I57" s="86"/>
      <c r="J57" s="86"/>
      <c r="K57" s="86"/>
      <c r="L57" s="86"/>
      <c r="M57" s="64"/>
      <c r="N57" s="64"/>
      <c r="O57" s="64"/>
      <c r="P57" s="64"/>
      <c r="Q57" s="64"/>
      <c r="R57" s="64"/>
      <c r="S57" s="64"/>
      <c r="T57" s="64"/>
      <c r="U57" s="64"/>
      <c r="V57" s="65"/>
      <c r="W57" s="64"/>
      <c r="X57" s="64"/>
      <c r="Y57" s="64"/>
    </row>
    <row r="58" spans="1:25" ht="141.75" x14ac:dyDescent="0.25">
      <c r="A58" s="163" t="s">
        <v>402</v>
      </c>
      <c r="B58" s="72" t="s">
        <v>32</v>
      </c>
      <c r="C58" s="68" t="s">
        <v>27</v>
      </c>
      <c r="D58" s="68"/>
      <c r="E58" s="86"/>
      <c r="F58" s="86"/>
      <c r="G58" s="86"/>
      <c r="H58" s="86"/>
      <c r="I58" s="86"/>
      <c r="J58" s="86"/>
      <c r="K58" s="86"/>
      <c r="L58" s="86">
        <v>1</v>
      </c>
      <c r="M58" s="64">
        <f>IF(ISBLANK(E58)=TRUE,0,VLOOKUP(M$5,Luong!$C$8:$H$22,6))</f>
        <v>0</v>
      </c>
      <c r="N58" s="64">
        <f>IF(ISBLANK(F58)=TRUE,0,VLOOKUP(N$5,Luong!$C$8:$H$22,6))</f>
        <v>0</v>
      </c>
      <c r="O58" s="64">
        <f>IF(ISBLANK(G58)=TRUE,0,VLOOKUP(O$5,Luong!$C$8:$H$22,6))</f>
        <v>0</v>
      </c>
      <c r="P58" s="64">
        <f>IF(ISBLANK(H58)=TRUE,0,VLOOKUP(P$5,Luong!$C$8:$H$22,6))</f>
        <v>0</v>
      </c>
      <c r="Q58" s="64">
        <f>IF(ISBLANK(I58)=TRUE,0,VLOOKUP(Q$5,Luong!$C$8:$H$22,6))</f>
        <v>0</v>
      </c>
      <c r="R58" s="64">
        <f>IF(ISBLANK(J58)=TRUE,0,VLOOKUP(R$5,Luong!$C$8:$H$22,6))</f>
        <v>0</v>
      </c>
      <c r="S58" s="64">
        <f>IF(ISBLANK(K58)=TRUE,0,VLOOKUP(S$5,Luong!$C$8:$H$22,6))</f>
        <v>0</v>
      </c>
      <c r="T58" s="64">
        <f>IF(ISBLANK(L58)=TRUE,0,VLOOKUP(T$5,Luong!$C$8:$H$22,6))</f>
        <v>305748</v>
      </c>
      <c r="U58" s="64">
        <f t="shared" ref="U58:U70" si="30">SUM(E58*M58,F58*N58,G58*O58,H58*P58,I58*Q58,J58*R58,K58*S58,L58*T58)</f>
        <v>305748</v>
      </c>
      <c r="V58" s="65">
        <f>ROUND(V44*1.1,2)</f>
        <v>0.28000000000000003</v>
      </c>
      <c r="W58" s="64">
        <f t="shared" ref="W58:W70" si="31">ROUND(U58*V58,0)</f>
        <v>85609</v>
      </c>
      <c r="X58" s="64">
        <f t="shared" ref="X58:X70" si="32">ROUND((W58/1.235)*(34/312),0)</f>
        <v>7554</v>
      </c>
      <c r="Y58" s="64">
        <f t="shared" ref="Y58:Y70" si="33">SUM(W58:X58)</f>
        <v>93163</v>
      </c>
    </row>
    <row r="59" spans="1:25" ht="63" x14ac:dyDescent="0.25">
      <c r="A59" s="163" t="s">
        <v>403</v>
      </c>
      <c r="B59" s="72" t="s">
        <v>33</v>
      </c>
      <c r="C59" s="68" t="s">
        <v>27</v>
      </c>
      <c r="D59" s="68"/>
      <c r="E59" s="86">
        <v>1</v>
      </c>
      <c r="F59" s="86"/>
      <c r="G59" s="86"/>
      <c r="H59" s="86"/>
      <c r="I59" s="86"/>
      <c r="J59" s="86"/>
      <c r="K59" s="86"/>
      <c r="L59" s="86"/>
      <c r="M59" s="64">
        <f>IF(ISBLANK(E59)=TRUE,0,VLOOKUP(M$5,Luong!$C$8:$H$22,6))</f>
        <v>131642</v>
      </c>
      <c r="N59" s="64">
        <f>IF(ISBLANK(F59)=TRUE,0,VLOOKUP(N$5,Luong!$C$8:$H$22,6))</f>
        <v>0</v>
      </c>
      <c r="O59" s="64">
        <f>IF(ISBLANK(G59)=TRUE,0,VLOOKUP(O$5,Luong!$C$8:$H$22,6))</f>
        <v>0</v>
      </c>
      <c r="P59" s="64">
        <f>IF(ISBLANK(H59)=TRUE,0,VLOOKUP(P$5,Luong!$C$8:$H$22,6))</f>
        <v>0</v>
      </c>
      <c r="Q59" s="64">
        <f>IF(ISBLANK(I59)=TRUE,0,VLOOKUP(Q$5,Luong!$C$8:$H$22,6))</f>
        <v>0</v>
      </c>
      <c r="R59" s="64">
        <f>IF(ISBLANK(J59)=TRUE,0,VLOOKUP(R$5,Luong!$C$8:$H$22,6))</f>
        <v>0</v>
      </c>
      <c r="S59" s="64">
        <f>IF(ISBLANK(K59)=TRUE,0,VLOOKUP(S$5,Luong!$C$8:$H$22,6))</f>
        <v>0</v>
      </c>
      <c r="T59" s="64">
        <f>IF(ISBLANK(L59)=TRUE,0,VLOOKUP(T$5,Luong!$C$8:$H$22,6))</f>
        <v>0</v>
      </c>
      <c r="U59" s="64">
        <f t="shared" si="30"/>
        <v>131642</v>
      </c>
      <c r="V59" s="65">
        <f t="shared" ref="V59:V70" si="34">ROUND(V45*1.1,2)</f>
        <v>0.2</v>
      </c>
      <c r="W59" s="64">
        <f t="shared" si="31"/>
        <v>26328</v>
      </c>
      <c r="X59" s="64">
        <f t="shared" si="32"/>
        <v>2323</v>
      </c>
      <c r="Y59" s="64">
        <f t="shared" si="33"/>
        <v>28651</v>
      </c>
    </row>
    <row r="60" spans="1:25" x14ac:dyDescent="0.25">
      <c r="A60" s="163" t="s">
        <v>404</v>
      </c>
      <c r="B60" s="72" t="s">
        <v>34</v>
      </c>
      <c r="C60" s="68" t="s">
        <v>27</v>
      </c>
      <c r="D60" s="68"/>
      <c r="E60" s="86">
        <v>1</v>
      </c>
      <c r="F60" s="86"/>
      <c r="G60" s="86"/>
      <c r="H60" s="86"/>
      <c r="I60" s="86"/>
      <c r="J60" s="86"/>
      <c r="K60" s="86">
        <v>1</v>
      </c>
      <c r="L60" s="86"/>
      <c r="M60" s="64">
        <f>IF(ISBLANK(E60)=TRUE,0,VLOOKUP(M$5,Luong!$C$8:$H$22,6))</f>
        <v>131642</v>
      </c>
      <c r="N60" s="64">
        <f>IF(ISBLANK(F60)=TRUE,0,VLOOKUP(N$5,Luong!$C$8:$H$22,6))</f>
        <v>0</v>
      </c>
      <c r="O60" s="64">
        <f>IF(ISBLANK(G60)=TRUE,0,VLOOKUP(O$5,Luong!$C$8:$H$22,6))</f>
        <v>0</v>
      </c>
      <c r="P60" s="64">
        <f>IF(ISBLANK(H60)=TRUE,0,VLOOKUP(P$5,Luong!$C$8:$H$22,6))</f>
        <v>0</v>
      </c>
      <c r="Q60" s="64">
        <f>IF(ISBLANK(I60)=TRUE,0,VLOOKUP(Q$5,Luong!$C$8:$H$22,6))</f>
        <v>0</v>
      </c>
      <c r="R60" s="64">
        <f>IF(ISBLANK(J60)=TRUE,0,VLOOKUP(R$5,Luong!$C$8:$H$22,6))</f>
        <v>0</v>
      </c>
      <c r="S60" s="64">
        <f>IF(ISBLANK(K60)=TRUE,0,VLOOKUP(S$5,Luong!$C$8:$H$22,6))</f>
        <v>235681</v>
      </c>
      <c r="T60" s="64">
        <f>IF(ISBLANK(L60)=TRUE,0,VLOOKUP(T$5,Luong!$C$8:$H$22,6))</f>
        <v>0</v>
      </c>
      <c r="U60" s="64">
        <f t="shared" si="30"/>
        <v>367323</v>
      </c>
      <c r="V60" s="65">
        <f t="shared" si="34"/>
        <v>0.67</v>
      </c>
      <c r="W60" s="64">
        <f t="shared" si="31"/>
        <v>246106</v>
      </c>
      <c r="X60" s="64">
        <f t="shared" si="32"/>
        <v>21716</v>
      </c>
      <c r="Y60" s="64">
        <f t="shared" si="33"/>
        <v>267822</v>
      </c>
    </row>
    <row r="61" spans="1:25" ht="31.5" x14ac:dyDescent="0.25">
      <c r="A61" s="163" t="s">
        <v>405</v>
      </c>
      <c r="B61" s="72" t="s">
        <v>303</v>
      </c>
      <c r="C61" s="68" t="s">
        <v>27</v>
      </c>
      <c r="D61" s="68"/>
      <c r="E61" s="86">
        <v>1</v>
      </c>
      <c r="F61" s="86"/>
      <c r="G61" s="86"/>
      <c r="H61" s="86"/>
      <c r="I61" s="86"/>
      <c r="J61" s="86"/>
      <c r="K61" s="86">
        <v>1</v>
      </c>
      <c r="L61" s="86"/>
      <c r="M61" s="64">
        <f>IF(ISBLANK(E61)=TRUE,0,VLOOKUP(M$5,Luong!$C$8:$H$22,6))</f>
        <v>131642</v>
      </c>
      <c r="N61" s="64">
        <f>IF(ISBLANK(F61)=TRUE,0,VLOOKUP(N$5,Luong!$C$8:$H$22,6))</f>
        <v>0</v>
      </c>
      <c r="O61" s="64">
        <f>IF(ISBLANK(G61)=TRUE,0,VLOOKUP(O$5,Luong!$C$8:$H$22,6))</f>
        <v>0</v>
      </c>
      <c r="P61" s="64">
        <f>IF(ISBLANK(H61)=TRUE,0,VLOOKUP(P$5,Luong!$C$8:$H$22,6))</f>
        <v>0</v>
      </c>
      <c r="Q61" s="64">
        <f>IF(ISBLANK(I61)=TRUE,0,VLOOKUP(Q$5,Luong!$C$8:$H$22,6))</f>
        <v>0</v>
      </c>
      <c r="R61" s="64">
        <f>IF(ISBLANK(J61)=TRUE,0,VLOOKUP(R$5,Luong!$C$8:$H$22,6))</f>
        <v>0</v>
      </c>
      <c r="S61" s="64">
        <f>IF(ISBLANK(K61)=TRUE,0,VLOOKUP(S$5,Luong!$C$8:$H$22,6))</f>
        <v>235681</v>
      </c>
      <c r="T61" s="64">
        <f>IF(ISBLANK(L61)=TRUE,0,VLOOKUP(T$5,Luong!$C$8:$H$22,6))</f>
        <v>0</v>
      </c>
      <c r="U61" s="64">
        <f t="shared" si="30"/>
        <v>367323</v>
      </c>
      <c r="V61" s="65">
        <f t="shared" si="34"/>
        <v>3.43</v>
      </c>
      <c r="W61" s="64">
        <f t="shared" si="31"/>
        <v>1259918</v>
      </c>
      <c r="X61" s="64">
        <f t="shared" si="32"/>
        <v>111173</v>
      </c>
      <c r="Y61" s="64">
        <f t="shared" si="33"/>
        <v>1371091</v>
      </c>
    </row>
    <row r="62" spans="1:25" x14ac:dyDescent="0.25">
      <c r="A62" s="163" t="s">
        <v>406</v>
      </c>
      <c r="B62" s="72" t="s">
        <v>35</v>
      </c>
      <c r="C62" s="68" t="s">
        <v>27</v>
      </c>
      <c r="D62" s="68"/>
      <c r="E62" s="86">
        <v>1</v>
      </c>
      <c r="F62" s="86"/>
      <c r="G62" s="86"/>
      <c r="H62" s="86"/>
      <c r="I62" s="86"/>
      <c r="J62" s="86"/>
      <c r="K62" s="86">
        <v>1</v>
      </c>
      <c r="L62" s="86"/>
      <c r="M62" s="64">
        <f>IF(ISBLANK(E62)=TRUE,0,VLOOKUP(M$5,Luong!$C$8:$H$22,6))</f>
        <v>131642</v>
      </c>
      <c r="N62" s="64">
        <f>IF(ISBLANK(F62)=TRUE,0,VLOOKUP(N$5,Luong!$C$8:$H$22,6))</f>
        <v>0</v>
      </c>
      <c r="O62" s="64">
        <f>IF(ISBLANK(G62)=TRUE,0,VLOOKUP(O$5,Luong!$C$8:$H$22,6))</f>
        <v>0</v>
      </c>
      <c r="P62" s="64">
        <f>IF(ISBLANK(H62)=TRUE,0,VLOOKUP(P$5,Luong!$C$8:$H$22,6))</f>
        <v>0</v>
      </c>
      <c r="Q62" s="64">
        <f>IF(ISBLANK(I62)=TRUE,0,VLOOKUP(Q$5,Luong!$C$8:$H$22,6))</f>
        <v>0</v>
      </c>
      <c r="R62" s="64">
        <f>IF(ISBLANK(J62)=TRUE,0,VLOOKUP(R$5,Luong!$C$8:$H$22,6))</f>
        <v>0</v>
      </c>
      <c r="S62" s="64">
        <f>IF(ISBLANK(K62)=TRUE,0,VLOOKUP(S$5,Luong!$C$8:$H$22,6))</f>
        <v>235681</v>
      </c>
      <c r="T62" s="64">
        <f>IF(ISBLANK(L62)=TRUE,0,VLOOKUP(T$5,Luong!$C$8:$H$22,6))</f>
        <v>0</v>
      </c>
      <c r="U62" s="64">
        <f t="shared" si="30"/>
        <v>367323</v>
      </c>
      <c r="V62" s="65">
        <f t="shared" si="34"/>
        <v>2.73</v>
      </c>
      <c r="W62" s="64">
        <f t="shared" si="31"/>
        <v>1002792</v>
      </c>
      <c r="X62" s="64">
        <f t="shared" si="32"/>
        <v>88485</v>
      </c>
      <c r="Y62" s="64">
        <f t="shared" si="33"/>
        <v>1091277</v>
      </c>
    </row>
    <row r="63" spans="1:25" ht="47.25" x14ac:dyDescent="0.25">
      <c r="A63" s="163" t="s">
        <v>407</v>
      </c>
      <c r="B63" s="72" t="s">
        <v>36</v>
      </c>
      <c r="C63" s="68" t="s">
        <v>27</v>
      </c>
      <c r="D63" s="68"/>
      <c r="E63" s="86">
        <v>1</v>
      </c>
      <c r="F63" s="86"/>
      <c r="G63" s="86"/>
      <c r="H63" s="86"/>
      <c r="I63" s="86"/>
      <c r="J63" s="86"/>
      <c r="K63" s="86">
        <v>1</v>
      </c>
      <c r="L63" s="86"/>
      <c r="M63" s="64">
        <f>IF(ISBLANK(E63)=TRUE,0,VLOOKUP(M$5,Luong!$C$8:$H$22,6))</f>
        <v>131642</v>
      </c>
      <c r="N63" s="64">
        <f>IF(ISBLANK(F63)=TRUE,0,VLOOKUP(N$5,Luong!$C$8:$H$22,6))</f>
        <v>0</v>
      </c>
      <c r="O63" s="64">
        <f>IF(ISBLANK(G63)=TRUE,0,VLOOKUP(O$5,Luong!$C$8:$H$22,6))</f>
        <v>0</v>
      </c>
      <c r="P63" s="64">
        <f>IF(ISBLANK(H63)=TRUE,0,VLOOKUP(P$5,Luong!$C$8:$H$22,6))</f>
        <v>0</v>
      </c>
      <c r="Q63" s="64">
        <f>IF(ISBLANK(I63)=TRUE,0,VLOOKUP(Q$5,Luong!$C$8:$H$22,6))</f>
        <v>0</v>
      </c>
      <c r="R63" s="64">
        <f>IF(ISBLANK(J63)=TRUE,0,VLOOKUP(R$5,Luong!$C$8:$H$22,6))</f>
        <v>0</v>
      </c>
      <c r="S63" s="64">
        <f>IF(ISBLANK(K63)=TRUE,0,VLOOKUP(S$5,Luong!$C$8:$H$22,6))</f>
        <v>235681</v>
      </c>
      <c r="T63" s="64">
        <f>IF(ISBLANK(L63)=TRUE,0,VLOOKUP(T$5,Luong!$C$8:$H$22,6))</f>
        <v>0</v>
      </c>
      <c r="U63" s="64">
        <f t="shared" si="30"/>
        <v>367323</v>
      </c>
      <c r="V63" s="65">
        <f t="shared" si="34"/>
        <v>1.83</v>
      </c>
      <c r="W63" s="64">
        <f t="shared" si="31"/>
        <v>672201</v>
      </c>
      <c r="X63" s="64">
        <f t="shared" si="32"/>
        <v>59314</v>
      </c>
      <c r="Y63" s="64">
        <f t="shared" si="33"/>
        <v>731515</v>
      </c>
    </row>
    <row r="64" spans="1:25" ht="63" x14ac:dyDescent="0.25">
      <c r="A64" s="163" t="s">
        <v>408</v>
      </c>
      <c r="B64" s="72" t="s">
        <v>37</v>
      </c>
      <c r="C64" s="68" t="s">
        <v>27</v>
      </c>
      <c r="D64" s="68"/>
      <c r="E64" s="86">
        <v>1</v>
      </c>
      <c r="F64" s="86"/>
      <c r="G64" s="86"/>
      <c r="H64" s="86"/>
      <c r="I64" s="86"/>
      <c r="J64" s="86"/>
      <c r="K64" s="86">
        <v>1</v>
      </c>
      <c r="L64" s="86"/>
      <c r="M64" s="64">
        <f>IF(ISBLANK(E64)=TRUE,0,VLOOKUP(M$5,Luong!$C$8:$H$22,6))</f>
        <v>131642</v>
      </c>
      <c r="N64" s="64">
        <f>IF(ISBLANK(F64)=TRUE,0,VLOOKUP(N$5,Luong!$C$8:$H$22,6))</f>
        <v>0</v>
      </c>
      <c r="O64" s="64">
        <f>IF(ISBLANK(G64)=TRUE,0,VLOOKUP(O$5,Luong!$C$8:$H$22,6))</f>
        <v>0</v>
      </c>
      <c r="P64" s="64">
        <f>IF(ISBLANK(H64)=TRUE,0,VLOOKUP(P$5,Luong!$C$8:$H$22,6))</f>
        <v>0</v>
      </c>
      <c r="Q64" s="64">
        <f>IF(ISBLANK(I64)=TRUE,0,VLOOKUP(Q$5,Luong!$C$8:$H$22,6))</f>
        <v>0</v>
      </c>
      <c r="R64" s="64">
        <f>IF(ISBLANK(J64)=TRUE,0,VLOOKUP(R$5,Luong!$C$8:$H$22,6))</f>
        <v>0</v>
      </c>
      <c r="S64" s="64">
        <f>IF(ISBLANK(K64)=TRUE,0,VLOOKUP(S$5,Luong!$C$8:$H$22,6))</f>
        <v>235681</v>
      </c>
      <c r="T64" s="64">
        <f>IF(ISBLANK(L64)=TRUE,0,VLOOKUP(T$5,Luong!$C$8:$H$22,6))</f>
        <v>0</v>
      </c>
      <c r="U64" s="64">
        <f t="shared" si="30"/>
        <v>367323</v>
      </c>
      <c r="V64" s="65">
        <f t="shared" si="34"/>
        <v>0.44</v>
      </c>
      <c r="W64" s="64">
        <f t="shared" si="31"/>
        <v>161622</v>
      </c>
      <c r="X64" s="64">
        <f t="shared" si="32"/>
        <v>14261</v>
      </c>
      <c r="Y64" s="64">
        <f t="shared" si="33"/>
        <v>175883</v>
      </c>
    </row>
    <row r="65" spans="1:25" x14ac:dyDescent="0.25">
      <c r="A65" s="163" t="s">
        <v>409</v>
      </c>
      <c r="B65" s="72" t="s">
        <v>302</v>
      </c>
      <c r="C65" s="68" t="s">
        <v>27</v>
      </c>
      <c r="D65" s="68"/>
      <c r="E65" s="86">
        <v>1</v>
      </c>
      <c r="F65" s="86"/>
      <c r="G65" s="86"/>
      <c r="H65" s="86"/>
      <c r="I65" s="86"/>
      <c r="J65" s="86"/>
      <c r="K65" s="86">
        <v>1</v>
      </c>
      <c r="L65" s="86"/>
      <c r="M65" s="64">
        <f>IF(ISBLANK(E65)=TRUE,0,VLOOKUP(M$5,Luong!$C$8:$H$22,6))</f>
        <v>131642</v>
      </c>
      <c r="N65" s="64">
        <f>IF(ISBLANK(F65)=TRUE,0,VLOOKUP(N$5,Luong!$C$8:$H$22,6))</f>
        <v>0</v>
      </c>
      <c r="O65" s="64">
        <f>IF(ISBLANK(G65)=TRUE,0,VLOOKUP(O$5,Luong!$C$8:$H$22,6))</f>
        <v>0</v>
      </c>
      <c r="P65" s="64">
        <f>IF(ISBLANK(H65)=TRUE,0,VLOOKUP(P$5,Luong!$C$8:$H$22,6))</f>
        <v>0</v>
      </c>
      <c r="Q65" s="64">
        <f>IF(ISBLANK(I65)=TRUE,0,VLOOKUP(Q$5,Luong!$C$8:$H$22,6))</f>
        <v>0</v>
      </c>
      <c r="R65" s="64">
        <f>IF(ISBLANK(J65)=TRUE,0,VLOOKUP(R$5,Luong!$C$8:$H$22,6))</f>
        <v>0</v>
      </c>
      <c r="S65" s="64">
        <f>IF(ISBLANK(K65)=TRUE,0,VLOOKUP(S$5,Luong!$C$8:$H$22,6))</f>
        <v>235681</v>
      </c>
      <c r="T65" s="64">
        <f>IF(ISBLANK(L65)=TRUE,0,VLOOKUP(T$5,Luong!$C$8:$H$22,6))</f>
        <v>0</v>
      </c>
      <c r="U65" s="64">
        <f t="shared" si="30"/>
        <v>367323</v>
      </c>
      <c r="V65" s="65">
        <f t="shared" si="34"/>
        <v>4.95</v>
      </c>
      <c r="W65" s="64">
        <f t="shared" si="31"/>
        <v>1818249</v>
      </c>
      <c r="X65" s="64">
        <f t="shared" si="32"/>
        <v>160439</v>
      </c>
      <c r="Y65" s="64">
        <f t="shared" si="33"/>
        <v>1978688</v>
      </c>
    </row>
    <row r="66" spans="1:25" ht="31.5" x14ac:dyDescent="0.25">
      <c r="A66" s="163" t="s">
        <v>410</v>
      </c>
      <c r="B66" s="72" t="s">
        <v>38</v>
      </c>
      <c r="C66" s="68" t="s">
        <v>27</v>
      </c>
      <c r="D66" s="68"/>
      <c r="E66" s="86">
        <v>1</v>
      </c>
      <c r="F66" s="86"/>
      <c r="G66" s="86"/>
      <c r="H66" s="86"/>
      <c r="I66" s="86"/>
      <c r="J66" s="86"/>
      <c r="K66" s="86">
        <v>1</v>
      </c>
      <c r="L66" s="86"/>
      <c r="M66" s="64">
        <f>IF(ISBLANK(E66)=TRUE,0,VLOOKUP(M$5,Luong!$C$8:$H$22,6))</f>
        <v>131642</v>
      </c>
      <c r="N66" s="64">
        <f>IF(ISBLANK(F66)=TRUE,0,VLOOKUP(N$5,Luong!$C$8:$H$22,6))</f>
        <v>0</v>
      </c>
      <c r="O66" s="64">
        <f>IF(ISBLANK(G66)=TRUE,0,VLOOKUP(O$5,Luong!$C$8:$H$22,6))</f>
        <v>0</v>
      </c>
      <c r="P66" s="64">
        <f>IF(ISBLANK(H66)=TRUE,0,VLOOKUP(P$5,Luong!$C$8:$H$22,6))</f>
        <v>0</v>
      </c>
      <c r="Q66" s="64">
        <f>IF(ISBLANK(I66)=TRUE,0,VLOOKUP(Q$5,Luong!$C$8:$H$22,6))</f>
        <v>0</v>
      </c>
      <c r="R66" s="64">
        <f>IF(ISBLANK(J66)=TRUE,0,VLOOKUP(R$5,Luong!$C$8:$H$22,6))</f>
        <v>0</v>
      </c>
      <c r="S66" s="64">
        <f>IF(ISBLANK(K66)=TRUE,0,VLOOKUP(S$5,Luong!$C$8:$H$22,6))</f>
        <v>235681</v>
      </c>
      <c r="T66" s="64">
        <f>IF(ISBLANK(L66)=TRUE,0,VLOOKUP(T$5,Luong!$C$8:$H$22,6))</f>
        <v>0</v>
      </c>
      <c r="U66" s="64">
        <f t="shared" si="30"/>
        <v>367323</v>
      </c>
      <c r="V66" s="65">
        <f t="shared" si="34"/>
        <v>1.05</v>
      </c>
      <c r="W66" s="64">
        <f t="shared" si="31"/>
        <v>385689</v>
      </c>
      <c r="X66" s="64">
        <f t="shared" si="32"/>
        <v>34033</v>
      </c>
      <c r="Y66" s="64">
        <f t="shared" si="33"/>
        <v>419722</v>
      </c>
    </row>
    <row r="67" spans="1:25" ht="78.75" x14ac:dyDescent="0.25">
      <c r="A67" s="163" t="s">
        <v>411</v>
      </c>
      <c r="B67" s="72" t="s">
        <v>39</v>
      </c>
      <c r="C67" s="68" t="s">
        <v>27</v>
      </c>
      <c r="D67" s="68"/>
      <c r="E67" s="86">
        <v>1</v>
      </c>
      <c r="F67" s="86"/>
      <c r="G67" s="86"/>
      <c r="H67" s="86"/>
      <c r="I67" s="86"/>
      <c r="J67" s="86"/>
      <c r="K67" s="86">
        <v>1</v>
      </c>
      <c r="L67" s="86"/>
      <c r="M67" s="64">
        <f>IF(ISBLANK(E67)=TRUE,0,VLOOKUP(M$5,Luong!$C$8:$H$22,6))</f>
        <v>131642</v>
      </c>
      <c r="N67" s="64">
        <f>IF(ISBLANK(F67)=TRUE,0,VLOOKUP(N$5,Luong!$C$8:$H$22,6))</f>
        <v>0</v>
      </c>
      <c r="O67" s="64">
        <f>IF(ISBLANK(G67)=TRUE,0,VLOOKUP(O$5,Luong!$C$8:$H$22,6))</f>
        <v>0</v>
      </c>
      <c r="P67" s="64">
        <f>IF(ISBLANK(H67)=TRUE,0,VLOOKUP(P$5,Luong!$C$8:$H$22,6))</f>
        <v>0</v>
      </c>
      <c r="Q67" s="64">
        <f>IF(ISBLANK(I67)=TRUE,0,VLOOKUP(Q$5,Luong!$C$8:$H$22,6))</f>
        <v>0</v>
      </c>
      <c r="R67" s="64">
        <f>IF(ISBLANK(J67)=TRUE,0,VLOOKUP(R$5,Luong!$C$8:$H$22,6))</f>
        <v>0</v>
      </c>
      <c r="S67" s="64">
        <f>IF(ISBLANK(K67)=TRUE,0,VLOOKUP(S$5,Luong!$C$8:$H$22,6))</f>
        <v>235681</v>
      </c>
      <c r="T67" s="64">
        <f>IF(ISBLANK(L67)=TRUE,0,VLOOKUP(T$5,Luong!$C$8:$H$22,6))</f>
        <v>0</v>
      </c>
      <c r="U67" s="64">
        <f t="shared" si="30"/>
        <v>367323</v>
      </c>
      <c r="V67" s="65">
        <f t="shared" si="34"/>
        <v>0.25</v>
      </c>
      <c r="W67" s="64">
        <f t="shared" si="31"/>
        <v>91831</v>
      </c>
      <c r="X67" s="64">
        <f t="shared" si="32"/>
        <v>8103</v>
      </c>
      <c r="Y67" s="64">
        <f t="shared" si="33"/>
        <v>99934</v>
      </c>
    </row>
    <row r="68" spans="1:25" ht="47.25" x14ac:dyDescent="0.25">
      <c r="A68" s="163" t="s">
        <v>412</v>
      </c>
      <c r="B68" s="72" t="s">
        <v>40</v>
      </c>
      <c r="C68" s="68" t="s">
        <v>27</v>
      </c>
      <c r="D68" s="68"/>
      <c r="E68" s="86">
        <v>1</v>
      </c>
      <c r="F68" s="86"/>
      <c r="G68" s="86"/>
      <c r="H68" s="86"/>
      <c r="I68" s="86"/>
      <c r="J68" s="86"/>
      <c r="K68" s="86">
        <v>1</v>
      </c>
      <c r="L68" s="86"/>
      <c r="M68" s="64">
        <f>IF(ISBLANK(E68)=TRUE,0,VLOOKUP(M$5,Luong!$C$8:$H$22,6))</f>
        <v>131642</v>
      </c>
      <c r="N68" s="64">
        <f>IF(ISBLANK(F68)=TRUE,0,VLOOKUP(N$5,Luong!$C$8:$H$22,6))</f>
        <v>0</v>
      </c>
      <c r="O68" s="64">
        <f>IF(ISBLANK(G68)=TRUE,0,VLOOKUP(O$5,Luong!$C$8:$H$22,6))</f>
        <v>0</v>
      </c>
      <c r="P68" s="64">
        <f>IF(ISBLANK(H68)=TRUE,0,VLOOKUP(P$5,Luong!$C$8:$H$22,6))</f>
        <v>0</v>
      </c>
      <c r="Q68" s="64">
        <f>IF(ISBLANK(I68)=TRUE,0,VLOOKUP(Q$5,Luong!$C$8:$H$22,6))</f>
        <v>0</v>
      </c>
      <c r="R68" s="64">
        <f>IF(ISBLANK(J68)=TRUE,0,VLOOKUP(R$5,Luong!$C$8:$H$22,6))</f>
        <v>0</v>
      </c>
      <c r="S68" s="64">
        <f>IF(ISBLANK(K68)=TRUE,0,VLOOKUP(S$5,Luong!$C$8:$H$22,6))</f>
        <v>235681</v>
      </c>
      <c r="T68" s="64">
        <f>IF(ISBLANK(L68)=TRUE,0,VLOOKUP(T$5,Luong!$C$8:$H$22,6))</f>
        <v>0</v>
      </c>
      <c r="U68" s="64">
        <f t="shared" si="30"/>
        <v>367323</v>
      </c>
      <c r="V68" s="65">
        <f t="shared" si="34"/>
        <v>0.12</v>
      </c>
      <c r="W68" s="64">
        <f t="shared" si="31"/>
        <v>44079</v>
      </c>
      <c r="X68" s="64">
        <f t="shared" si="32"/>
        <v>3889</v>
      </c>
      <c r="Y68" s="64">
        <f t="shared" si="33"/>
        <v>47968</v>
      </c>
    </row>
    <row r="69" spans="1:25" ht="47.25" x14ac:dyDescent="0.25">
      <c r="A69" s="163" t="s">
        <v>413</v>
      </c>
      <c r="B69" s="72" t="s">
        <v>41</v>
      </c>
      <c r="C69" s="68" t="s">
        <v>27</v>
      </c>
      <c r="D69" s="68"/>
      <c r="E69" s="86">
        <v>1</v>
      </c>
      <c r="F69" s="86"/>
      <c r="G69" s="86"/>
      <c r="H69" s="86"/>
      <c r="I69" s="86"/>
      <c r="J69" s="86"/>
      <c r="K69" s="86">
        <v>1</v>
      </c>
      <c r="L69" s="86"/>
      <c r="M69" s="64">
        <f>IF(ISBLANK(E69)=TRUE,0,VLOOKUP(M$5,Luong!$C$8:$H$22,6))</f>
        <v>131642</v>
      </c>
      <c r="N69" s="64">
        <f>IF(ISBLANK(F69)=TRUE,0,VLOOKUP(N$5,Luong!$C$8:$H$22,6))</f>
        <v>0</v>
      </c>
      <c r="O69" s="64">
        <f>IF(ISBLANK(G69)=TRUE,0,VLOOKUP(O$5,Luong!$C$8:$H$22,6))</f>
        <v>0</v>
      </c>
      <c r="P69" s="64">
        <f>IF(ISBLANK(H69)=TRUE,0,VLOOKUP(P$5,Luong!$C$8:$H$22,6))</f>
        <v>0</v>
      </c>
      <c r="Q69" s="64">
        <f>IF(ISBLANK(I69)=TRUE,0,VLOOKUP(Q$5,Luong!$C$8:$H$22,6))</f>
        <v>0</v>
      </c>
      <c r="R69" s="64">
        <f>IF(ISBLANK(J69)=TRUE,0,VLOOKUP(R$5,Luong!$C$8:$H$22,6))</f>
        <v>0</v>
      </c>
      <c r="S69" s="64">
        <f>IF(ISBLANK(K69)=TRUE,0,VLOOKUP(S$5,Luong!$C$8:$H$22,6))</f>
        <v>235681</v>
      </c>
      <c r="T69" s="64">
        <f>IF(ISBLANK(L69)=TRUE,0,VLOOKUP(T$5,Luong!$C$8:$H$22,6))</f>
        <v>0</v>
      </c>
      <c r="U69" s="64">
        <f t="shared" si="30"/>
        <v>367323</v>
      </c>
      <c r="V69" s="65">
        <f t="shared" si="34"/>
        <v>0.79</v>
      </c>
      <c r="W69" s="64">
        <f t="shared" si="31"/>
        <v>290185</v>
      </c>
      <c r="X69" s="64">
        <f t="shared" si="32"/>
        <v>25605</v>
      </c>
      <c r="Y69" s="64">
        <f t="shared" si="33"/>
        <v>315790</v>
      </c>
    </row>
    <row r="70" spans="1:25" ht="63" x14ac:dyDescent="0.25">
      <c r="A70" s="163" t="s">
        <v>414</v>
      </c>
      <c r="B70" s="72" t="s">
        <v>42</v>
      </c>
      <c r="C70" s="68" t="s">
        <v>27</v>
      </c>
      <c r="D70" s="68"/>
      <c r="E70" s="86">
        <v>1</v>
      </c>
      <c r="F70" s="86"/>
      <c r="G70" s="86"/>
      <c r="H70" s="86"/>
      <c r="I70" s="86"/>
      <c r="J70" s="86"/>
      <c r="K70" s="86">
        <v>1</v>
      </c>
      <c r="L70" s="86"/>
      <c r="M70" s="64">
        <f>IF(ISBLANK(E70)=TRUE,0,VLOOKUP(M$5,Luong!$C$8:$H$22,6))</f>
        <v>131642</v>
      </c>
      <c r="N70" s="64">
        <f>IF(ISBLANK(F70)=TRUE,0,VLOOKUP(N$5,Luong!$C$8:$H$22,6))</f>
        <v>0</v>
      </c>
      <c r="O70" s="64">
        <f>IF(ISBLANK(G70)=TRUE,0,VLOOKUP(O$5,Luong!$C$8:$H$22,6))</f>
        <v>0</v>
      </c>
      <c r="P70" s="64">
        <f>IF(ISBLANK(H70)=TRUE,0,VLOOKUP(P$5,Luong!$C$8:$H$22,6))</f>
        <v>0</v>
      </c>
      <c r="Q70" s="64">
        <f>IF(ISBLANK(I70)=TRUE,0,VLOOKUP(Q$5,Luong!$C$8:$H$22,6))</f>
        <v>0</v>
      </c>
      <c r="R70" s="64">
        <f>IF(ISBLANK(J70)=TRUE,0,VLOOKUP(R$5,Luong!$C$8:$H$22,6))</f>
        <v>0</v>
      </c>
      <c r="S70" s="64">
        <f>IF(ISBLANK(K70)=TRUE,0,VLOOKUP(S$5,Luong!$C$8:$H$22,6))</f>
        <v>235681</v>
      </c>
      <c r="T70" s="64">
        <f>IF(ISBLANK(L70)=TRUE,0,VLOOKUP(T$5,Luong!$C$8:$H$22,6))</f>
        <v>0</v>
      </c>
      <c r="U70" s="64">
        <f t="shared" si="30"/>
        <v>367323</v>
      </c>
      <c r="V70" s="65">
        <f t="shared" si="34"/>
        <v>0.64</v>
      </c>
      <c r="W70" s="64">
        <f t="shared" si="31"/>
        <v>235087</v>
      </c>
      <c r="X70" s="64">
        <f t="shared" si="32"/>
        <v>20744</v>
      </c>
      <c r="Y70" s="64">
        <f t="shared" si="33"/>
        <v>255831</v>
      </c>
    </row>
    <row r="71" spans="1:25" ht="31.5" x14ac:dyDescent="0.25">
      <c r="A71" s="172">
        <v>4</v>
      </c>
      <c r="B71" s="63" t="s">
        <v>43</v>
      </c>
      <c r="C71" s="57"/>
      <c r="D71" s="57"/>
      <c r="E71" s="86"/>
      <c r="F71" s="86"/>
      <c r="G71" s="86"/>
      <c r="H71" s="86"/>
      <c r="I71" s="86"/>
      <c r="J71" s="86"/>
      <c r="K71" s="86"/>
      <c r="L71" s="86"/>
      <c r="M71" s="64"/>
      <c r="N71" s="64"/>
      <c r="O71" s="64"/>
      <c r="P71" s="64"/>
      <c r="Q71" s="64"/>
      <c r="R71" s="64"/>
      <c r="S71" s="64"/>
      <c r="T71" s="64"/>
      <c r="U71" s="64"/>
      <c r="V71" s="65"/>
      <c r="W71" s="64"/>
      <c r="X71" s="64"/>
      <c r="Y71" s="64"/>
    </row>
    <row r="72" spans="1:25" ht="47.25" x14ac:dyDescent="0.25">
      <c r="A72" s="163" t="s">
        <v>207</v>
      </c>
      <c r="B72" s="72" t="s">
        <v>44</v>
      </c>
      <c r="C72" s="68" t="s">
        <v>45</v>
      </c>
      <c r="D72" s="68"/>
      <c r="E72" s="86"/>
      <c r="F72" s="86"/>
      <c r="G72" s="86"/>
      <c r="H72" s="86"/>
      <c r="I72" s="86"/>
      <c r="J72" s="86">
        <v>1</v>
      </c>
      <c r="K72" s="86"/>
      <c r="L72" s="86"/>
      <c r="M72" s="64">
        <f>IF(ISBLANK(E72)=TRUE,0,VLOOKUP(M$5,Luong!$C$8:$H$22,6))</f>
        <v>0</v>
      </c>
      <c r="N72" s="64">
        <f>IF(ISBLANK(F72)=TRUE,0,VLOOKUP(N$5,Luong!$C$8:$H$22,6))</f>
        <v>0</v>
      </c>
      <c r="O72" s="64">
        <f>IF(ISBLANK(G72)=TRUE,0,VLOOKUP(O$5,Luong!$C$8:$H$22,6))</f>
        <v>0</v>
      </c>
      <c r="P72" s="64">
        <f>IF(ISBLANK(H72)=TRUE,0,VLOOKUP(P$5,Luong!$C$8:$H$22,6))</f>
        <v>0</v>
      </c>
      <c r="Q72" s="64">
        <f>IF(ISBLANK(I72)=TRUE,0,VLOOKUP(Q$5,Luong!$C$8:$H$22,6))</f>
        <v>0</v>
      </c>
      <c r="R72" s="64">
        <f>IF(ISBLANK(J72)=TRUE,0,VLOOKUP(R$5,Luong!$C$8:$H$22,6))</f>
        <v>212325</v>
      </c>
      <c r="S72" s="64">
        <f>IF(ISBLANK(K72)=TRUE,0,VLOOKUP(S$5,Luong!$C$8:$H$22,6))</f>
        <v>0</v>
      </c>
      <c r="T72" s="64">
        <f>IF(ISBLANK(L72)=TRUE,0,VLOOKUP(T$5,Luong!$C$8:$H$22,6))</f>
        <v>0</v>
      </c>
      <c r="U72" s="64">
        <f t="shared" ref="U72:U73" si="35">SUM(E72*M72,F72*N72,G72*O72,H72*P72,I72*Q72,J72*R72,K72*S72,L72*T72)</f>
        <v>212325</v>
      </c>
      <c r="V72" s="65">
        <v>0.04</v>
      </c>
      <c r="W72" s="64">
        <f t="shared" ref="W72:W73" si="36">ROUND(U72*V72,0)</f>
        <v>8493</v>
      </c>
      <c r="X72" s="64">
        <f t="shared" si="21"/>
        <v>749</v>
      </c>
      <c r="Y72" s="64">
        <f t="shared" ref="Y72:Y73" si="37">SUM(W72:X72)</f>
        <v>9242</v>
      </c>
    </row>
    <row r="73" spans="1:25" ht="94.5" x14ac:dyDescent="0.25">
      <c r="A73" s="163" t="s">
        <v>208</v>
      </c>
      <c r="B73" s="66" t="s">
        <v>46</v>
      </c>
      <c r="C73" s="67" t="s">
        <v>47</v>
      </c>
      <c r="D73" s="68"/>
      <c r="E73" s="86"/>
      <c r="F73" s="86"/>
      <c r="G73" s="86"/>
      <c r="H73" s="86">
        <v>1</v>
      </c>
      <c r="I73" s="86"/>
      <c r="J73" s="86"/>
      <c r="K73" s="86"/>
      <c r="L73" s="86"/>
      <c r="M73" s="64">
        <f>IF(ISBLANK(E73)=TRUE,0,VLOOKUP(M$5,Luong!$C$8:$H$22,6))</f>
        <v>0</v>
      </c>
      <c r="N73" s="64">
        <f>IF(ISBLANK(F73)=TRUE,0,VLOOKUP(N$5,Luong!$C$8:$H$22,6))</f>
        <v>0</v>
      </c>
      <c r="O73" s="64">
        <f>IF(ISBLANK(G73)=TRUE,0,VLOOKUP(O$5,Luong!$C$8:$H$22,6))</f>
        <v>0</v>
      </c>
      <c r="P73" s="64">
        <f>IF(ISBLANK(H73)=TRUE,0,VLOOKUP(P$5,Luong!$C$8:$H$22,6))</f>
        <v>165614</v>
      </c>
      <c r="Q73" s="64">
        <f>IF(ISBLANK(I73)=TRUE,0,VLOOKUP(Q$5,Luong!$C$8:$H$22,6))</f>
        <v>0</v>
      </c>
      <c r="R73" s="64">
        <f>IF(ISBLANK(J73)=TRUE,0,VLOOKUP(R$5,Luong!$C$8:$H$22,6))</f>
        <v>0</v>
      </c>
      <c r="S73" s="64">
        <f>IF(ISBLANK(K73)=TRUE,0,VLOOKUP(S$5,Luong!$C$8:$H$22,6))</f>
        <v>0</v>
      </c>
      <c r="T73" s="64">
        <f>IF(ISBLANK(L73)=TRUE,0,VLOOKUP(T$5,Luong!$C$8:$H$22,6))</f>
        <v>0</v>
      </c>
      <c r="U73" s="64">
        <f t="shared" si="35"/>
        <v>165614</v>
      </c>
      <c r="V73" s="65">
        <v>0.1</v>
      </c>
      <c r="W73" s="64">
        <f t="shared" si="36"/>
        <v>16561</v>
      </c>
      <c r="X73" s="64">
        <f t="shared" si="21"/>
        <v>1461</v>
      </c>
      <c r="Y73" s="64">
        <f t="shared" si="37"/>
        <v>18022</v>
      </c>
    </row>
    <row r="74" spans="1:25" x14ac:dyDescent="0.25">
      <c r="A74" s="219" t="s">
        <v>215</v>
      </c>
      <c r="B74" s="222" t="s">
        <v>433</v>
      </c>
      <c r="C74" s="225" t="s">
        <v>19</v>
      </c>
      <c r="D74" s="69" t="s">
        <v>20</v>
      </c>
      <c r="E74" s="86"/>
      <c r="F74" s="86"/>
      <c r="G74" s="86"/>
      <c r="H74" s="86"/>
      <c r="I74" s="86"/>
      <c r="J74" s="86"/>
      <c r="K74" s="86"/>
      <c r="L74" s="86"/>
      <c r="M74" s="64"/>
      <c r="N74" s="64"/>
      <c r="O74" s="64"/>
      <c r="P74" s="64"/>
      <c r="Q74" s="64"/>
      <c r="R74" s="64"/>
      <c r="S74" s="64"/>
      <c r="T74" s="64"/>
      <c r="U74" s="64"/>
      <c r="V74" s="65"/>
      <c r="W74" s="64"/>
      <c r="X74" s="64"/>
      <c r="Y74" s="64">
        <f>SUM(Y77,Y80)</f>
        <v>577</v>
      </c>
    </row>
    <row r="75" spans="1:25" x14ac:dyDescent="0.25">
      <c r="A75" s="220"/>
      <c r="B75" s="223"/>
      <c r="C75" s="226"/>
      <c r="D75" s="69" t="s">
        <v>21</v>
      </c>
      <c r="E75" s="86"/>
      <c r="F75" s="86"/>
      <c r="G75" s="86"/>
      <c r="H75" s="86"/>
      <c r="I75" s="86"/>
      <c r="J75" s="86"/>
      <c r="K75" s="86"/>
      <c r="L75" s="86"/>
      <c r="M75" s="64"/>
      <c r="N75" s="64"/>
      <c r="O75" s="64"/>
      <c r="P75" s="64"/>
      <c r="Q75" s="64"/>
      <c r="R75" s="64"/>
      <c r="S75" s="64"/>
      <c r="T75" s="64"/>
      <c r="U75" s="64"/>
      <c r="V75" s="65"/>
      <c r="W75" s="64"/>
      <c r="X75" s="64"/>
      <c r="Y75" s="64">
        <f t="shared" ref="Y75:Y76" si="38">SUM(Y78,Y81)</f>
        <v>720</v>
      </c>
    </row>
    <row r="76" spans="1:25" x14ac:dyDescent="0.25">
      <c r="A76" s="221"/>
      <c r="B76" s="224"/>
      <c r="C76" s="227"/>
      <c r="D76" s="69" t="s">
        <v>22</v>
      </c>
      <c r="E76" s="86"/>
      <c r="F76" s="86"/>
      <c r="G76" s="86"/>
      <c r="H76" s="86"/>
      <c r="I76" s="86"/>
      <c r="J76" s="86"/>
      <c r="K76" s="86"/>
      <c r="L76" s="86"/>
      <c r="M76" s="64"/>
      <c r="N76" s="64"/>
      <c r="O76" s="64"/>
      <c r="P76" s="64"/>
      <c r="Q76" s="64"/>
      <c r="R76" s="64"/>
      <c r="S76" s="64"/>
      <c r="T76" s="64"/>
      <c r="U76" s="64"/>
      <c r="V76" s="65"/>
      <c r="W76" s="64"/>
      <c r="X76" s="64"/>
      <c r="Y76" s="64">
        <f t="shared" si="38"/>
        <v>937</v>
      </c>
    </row>
    <row r="77" spans="1:25" ht="33" customHeight="1" x14ac:dyDescent="0.25">
      <c r="A77" s="194" t="s">
        <v>304</v>
      </c>
      <c r="B77" s="191" t="s">
        <v>298</v>
      </c>
      <c r="C77" s="187" t="s">
        <v>19</v>
      </c>
      <c r="D77" s="25" t="s">
        <v>20</v>
      </c>
      <c r="E77" s="86"/>
      <c r="F77" s="86"/>
      <c r="G77" s="86"/>
      <c r="H77" s="86">
        <v>1</v>
      </c>
      <c r="I77" s="86"/>
      <c r="J77" s="86"/>
      <c r="K77" s="86"/>
      <c r="L77" s="86"/>
      <c r="M77" s="64">
        <f>IF(ISBLANK(E77)=TRUE,0,VLOOKUP(M$5,Luong!$C$8:$H$22,6))</f>
        <v>0</v>
      </c>
      <c r="N77" s="64">
        <f>IF(ISBLANK(F77)=TRUE,0,VLOOKUP(N$5,Luong!$C$8:$H$22,6))</f>
        <v>0</v>
      </c>
      <c r="O77" s="64">
        <f>IF(ISBLANK(G77)=TRUE,0,VLOOKUP(O$5,Luong!$C$8:$H$22,6))</f>
        <v>0</v>
      </c>
      <c r="P77" s="64">
        <f>IF(ISBLANK(H77)=TRUE,0,VLOOKUP(P$5,Luong!$C$8:$H$22,6))</f>
        <v>165614</v>
      </c>
      <c r="Q77" s="64">
        <f>IF(ISBLANK(I77)=TRUE,0,VLOOKUP(Q$5,Luong!$C$8:$H$22,6))</f>
        <v>0</v>
      </c>
      <c r="R77" s="64">
        <f>IF(ISBLANK(J77)=TRUE,0,VLOOKUP(R$5,Luong!$C$8:$H$22,6))</f>
        <v>0</v>
      </c>
      <c r="S77" s="64">
        <f>IF(ISBLANK(K77)=TRUE,0,VLOOKUP(S$5,Luong!$C$8:$H$22,6))</f>
        <v>0</v>
      </c>
      <c r="T77" s="64">
        <f>IF(ISBLANK(L77)=TRUE,0,VLOOKUP(T$5,Luong!$C$8:$H$22,6))</f>
        <v>0</v>
      </c>
      <c r="U77" s="64">
        <f t="shared" ref="U77:U84" si="39">SUM(E77*M77,F77*N77,G77*O77,H77*P77,I77*Q77,J77*R77,K77*S77,L77*T77)</f>
        <v>165614</v>
      </c>
      <c r="V77" s="65">
        <v>2.48E-3</v>
      </c>
      <c r="W77" s="64">
        <f t="shared" ref="W77:W84" si="40">ROUND(U77*V77,0)</f>
        <v>411</v>
      </c>
      <c r="X77" s="64">
        <f t="shared" ref="X77:X84" si="41">ROUND((W77/1.235)*(34/312),0)</f>
        <v>36</v>
      </c>
      <c r="Y77" s="64">
        <f t="shared" ref="Y77:Y84" si="42">SUM(W77:X77)</f>
        <v>447</v>
      </c>
    </row>
    <row r="78" spans="1:25" ht="33" customHeight="1" x14ac:dyDescent="0.25">
      <c r="A78" s="195"/>
      <c r="B78" s="192"/>
      <c r="C78" s="188"/>
      <c r="D78" s="25" t="s">
        <v>21</v>
      </c>
      <c r="E78" s="86"/>
      <c r="F78" s="86"/>
      <c r="G78" s="86"/>
      <c r="H78" s="86">
        <v>1</v>
      </c>
      <c r="I78" s="86"/>
      <c r="J78" s="86"/>
      <c r="K78" s="86"/>
      <c r="L78" s="86"/>
      <c r="M78" s="64">
        <f>IF(ISBLANK(E78)=TRUE,0,VLOOKUP(M$5,Luong!$C$8:$H$22,6))</f>
        <v>0</v>
      </c>
      <c r="N78" s="64">
        <f>IF(ISBLANK(F78)=TRUE,0,VLOOKUP(N$5,Luong!$C$8:$H$22,6))</f>
        <v>0</v>
      </c>
      <c r="O78" s="64">
        <f>IF(ISBLANK(G78)=TRUE,0,VLOOKUP(O$5,Luong!$C$8:$H$22,6))</f>
        <v>0</v>
      </c>
      <c r="P78" s="64">
        <f>IF(ISBLANK(H78)=TRUE,0,VLOOKUP(P$5,Luong!$C$8:$H$22,6))</f>
        <v>165614</v>
      </c>
      <c r="Q78" s="64">
        <f>IF(ISBLANK(I78)=TRUE,0,VLOOKUP(Q$5,Luong!$C$8:$H$22,6))</f>
        <v>0</v>
      </c>
      <c r="R78" s="64">
        <f>IF(ISBLANK(J78)=TRUE,0,VLOOKUP(R$5,Luong!$C$8:$H$22,6))</f>
        <v>0</v>
      </c>
      <c r="S78" s="64">
        <f>IF(ISBLANK(K78)=TRUE,0,VLOOKUP(S$5,Luong!$C$8:$H$22,6))</f>
        <v>0</v>
      </c>
      <c r="T78" s="64">
        <f>IF(ISBLANK(L78)=TRUE,0,VLOOKUP(T$5,Luong!$C$8:$H$22,6))</f>
        <v>0</v>
      </c>
      <c r="U78" s="64">
        <f t="shared" si="39"/>
        <v>165614</v>
      </c>
      <c r="V78" s="65">
        <v>3.0999999999999999E-3</v>
      </c>
      <c r="W78" s="64">
        <f t="shared" si="40"/>
        <v>513</v>
      </c>
      <c r="X78" s="64">
        <f t="shared" si="41"/>
        <v>45</v>
      </c>
      <c r="Y78" s="64">
        <f t="shared" si="42"/>
        <v>558</v>
      </c>
    </row>
    <row r="79" spans="1:25" ht="33" customHeight="1" x14ac:dyDescent="0.25">
      <c r="A79" s="196"/>
      <c r="B79" s="193"/>
      <c r="C79" s="189"/>
      <c r="D79" s="25" t="s">
        <v>22</v>
      </c>
      <c r="E79" s="86"/>
      <c r="F79" s="86"/>
      <c r="G79" s="86"/>
      <c r="H79" s="86">
        <v>1</v>
      </c>
      <c r="I79" s="86"/>
      <c r="J79" s="86"/>
      <c r="K79" s="86"/>
      <c r="L79" s="86"/>
      <c r="M79" s="64">
        <f>IF(ISBLANK(E79)=TRUE,0,VLOOKUP(M$5,Luong!$C$8:$H$22,6))</f>
        <v>0</v>
      </c>
      <c r="N79" s="64">
        <f>IF(ISBLANK(F79)=TRUE,0,VLOOKUP(N$5,Luong!$C$8:$H$22,6))</f>
        <v>0</v>
      </c>
      <c r="O79" s="64">
        <f>IF(ISBLANK(G79)=TRUE,0,VLOOKUP(O$5,Luong!$C$8:$H$22,6))</f>
        <v>0</v>
      </c>
      <c r="P79" s="64">
        <f>IF(ISBLANK(H79)=TRUE,0,VLOOKUP(P$5,Luong!$C$8:$H$22,6))</f>
        <v>165614</v>
      </c>
      <c r="Q79" s="64">
        <f>IF(ISBLANK(I79)=TRUE,0,VLOOKUP(Q$5,Luong!$C$8:$H$22,6))</f>
        <v>0</v>
      </c>
      <c r="R79" s="64">
        <f>IF(ISBLANK(J79)=TRUE,0,VLOOKUP(R$5,Luong!$C$8:$H$22,6))</f>
        <v>0</v>
      </c>
      <c r="S79" s="64">
        <f>IF(ISBLANK(K79)=TRUE,0,VLOOKUP(S$5,Luong!$C$8:$H$22,6))</f>
        <v>0</v>
      </c>
      <c r="T79" s="64">
        <f>IF(ISBLANK(L79)=TRUE,0,VLOOKUP(T$5,Luong!$C$8:$H$22,6))</f>
        <v>0</v>
      </c>
      <c r="U79" s="64">
        <f t="shared" si="39"/>
        <v>165614</v>
      </c>
      <c r="V79" s="65">
        <v>4.0299999999999997E-3</v>
      </c>
      <c r="W79" s="64">
        <f t="shared" si="40"/>
        <v>667</v>
      </c>
      <c r="X79" s="64">
        <f t="shared" si="41"/>
        <v>59</v>
      </c>
      <c r="Y79" s="64">
        <f t="shared" si="42"/>
        <v>726</v>
      </c>
    </row>
    <row r="80" spans="1:25" ht="33" customHeight="1" x14ac:dyDescent="0.25">
      <c r="A80" s="194" t="s">
        <v>305</v>
      </c>
      <c r="B80" s="191" t="s">
        <v>299</v>
      </c>
      <c r="C80" s="187" t="s">
        <v>19</v>
      </c>
      <c r="D80" s="25" t="s">
        <v>20</v>
      </c>
      <c r="E80" s="86"/>
      <c r="F80" s="86"/>
      <c r="G80" s="86"/>
      <c r="H80" s="86">
        <v>1</v>
      </c>
      <c r="I80" s="86"/>
      <c r="J80" s="86"/>
      <c r="K80" s="86"/>
      <c r="L80" s="86"/>
      <c r="M80" s="64">
        <f>IF(ISBLANK(E80)=TRUE,0,VLOOKUP(M$5,Luong!$C$8:$H$22,6))</f>
        <v>0</v>
      </c>
      <c r="N80" s="64">
        <f>IF(ISBLANK(F80)=TRUE,0,VLOOKUP(N$5,Luong!$C$8:$H$22,6))</f>
        <v>0</v>
      </c>
      <c r="O80" s="64">
        <f>IF(ISBLANK(G80)=TRUE,0,VLOOKUP(O$5,Luong!$C$8:$H$22,6))</f>
        <v>0</v>
      </c>
      <c r="P80" s="64">
        <f>IF(ISBLANK(H80)=TRUE,0,VLOOKUP(P$5,Luong!$C$8:$H$22,6))</f>
        <v>165614</v>
      </c>
      <c r="Q80" s="64">
        <f>IF(ISBLANK(I80)=TRUE,0,VLOOKUP(Q$5,Luong!$C$8:$H$22,6))</f>
        <v>0</v>
      </c>
      <c r="R80" s="64">
        <f>IF(ISBLANK(J80)=TRUE,0,VLOOKUP(R$5,Luong!$C$8:$H$22,6))</f>
        <v>0</v>
      </c>
      <c r="S80" s="64">
        <f>IF(ISBLANK(K80)=TRUE,0,VLOOKUP(S$5,Luong!$C$8:$H$22,6))</f>
        <v>0</v>
      </c>
      <c r="T80" s="64">
        <f>IF(ISBLANK(L80)=TRUE,0,VLOOKUP(T$5,Luong!$C$8:$H$22,6))</f>
        <v>0</v>
      </c>
      <c r="U80" s="64">
        <f t="shared" si="39"/>
        <v>165614</v>
      </c>
      <c r="V80" s="65">
        <v>7.2000000000000005E-4</v>
      </c>
      <c r="W80" s="64">
        <f t="shared" si="40"/>
        <v>119</v>
      </c>
      <c r="X80" s="64">
        <f t="shared" si="41"/>
        <v>11</v>
      </c>
      <c r="Y80" s="64">
        <f t="shared" si="42"/>
        <v>130</v>
      </c>
    </row>
    <row r="81" spans="1:25" ht="33" customHeight="1" x14ac:dyDescent="0.25">
      <c r="A81" s="195"/>
      <c r="B81" s="192"/>
      <c r="C81" s="188"/>
      <c r="D81" s="25" t="s">
        <v>21</v>
      </c>
      <c r="E81" s="86"/>
      <c r="F81" s="86"/>
      <c r="G81" s="86"/>
      <c r="H81" s="86">
        <v>1</v>
      </c>
      <c r="I81" s="86"/>
      <c r="J81" s="86"/>
      <c r="K81" s="86"/>
      <c r="L81" s="86"/>
      <c r="M81" s="64">
        <f>IF(ISBLANK(E81)=TRUE,0,VLOOKUP(M$5,Luong!$C$8:$H$22,6))</f>
        <v>0</v>
      </c>
      <c r="N81" s="64">
        <f>IF(ISBLANK(F81)=TRUE,0,VLOOKUP(N$5,Luong!$C$8:$H$22,6))</f>
        <v>0</v>
      </c>
      <c r="O81" s="64">
        <f>IF(ISBLANK(G81)=TRUE,0,VLOOKUP(O$5,Luong!$C$8:$H$22,6))</f>
        <v>0</v>
      </c>
      <c r="P81" s="64">
        <f>IF(ISBLANK(H81)=TRUE,0,VLOOKUP(P$5,Luong!$C$8:$H$22,6))</f>
        <v>165614</v>
      </c>
      <c r="Q81" s="64">
        <f>IF(ISBLANK(I81)=TRUE,0,VLOOKUP(Q$5,Luong!$C$8:$H$22,6))</f>
        <v>0</v>
      </c>
      <c r="R81" s="64">
        <f>IF(ISBLANK(J81)=TRUE,0,VLOOKUP(R$5,Luong!$C$8:$H$22,6))</f>
        <v>0</v>
      </c>
      <c r="S81" s="64">
        <f>IF(ISBLANK(K81)=TRUE,0,VLOOKUP(S$5,Luong!$C$8:$H$22,6))</f>
        <v>0</v>
      </c>
      <c r="T81" s="64">
        <f>IF(ISBLANK(L81)=TRUE,0,VLOOKUP(T$5,Luong!$C$8:$H$22,6))</f>
        <v>0</v>
      </c>
      <c r="U81" s="64">
        <f t="shared" si="39"/>
        <v>165614</v>
      </c>
      <c r="V81" s="65">
        <v>8.9999999999999998E-4</v>
      </c>
      <c r="W81" s="64">
        <f t="shared" si="40"/>
        <v>149</v>
      </c>
      <c r="X81" s="64">
        <f t="shared" si="41"/>
        <v>13</v>
      </c>
      <c r="Y81" s="64">
        <f t="shared" si="42"/>
        <v>162</v>
      </c>
    </row>
    <row r="82" spans="1:25" ht="33" customHeight="1" x14ac:dyDescent="0.25">
      <c r="A82" s="196"/>
      <c r="B82" s="193"/>
      <c r="C82" s="189"/>
      <c r="D82" s="25" t="s">
        <v>22</v>
      </c>
      <c r="E82" s="86"/>
      <c r="F82" s="86"/>
      <c r="G82" s="86"/>
      <c r="H82" s="86">
        <v>1</v>
      </c>
      <c r="I82" s="86"/>
      <c r="J82" s="86"/>
      <c r="K82" s="86"/>
      <c r="L82" s="86"/>
      <c r="M82" s="64">
        <f>IF(ISBLANK(E82)=TRUE,0,VLOOKUP(M$5,Luong!$C$8:$H$22,6))</f>
        <v>0</v>
      </c>
      <c r="N82" s="64">
        <f>IF(ISBLANK(F82)=TRUE,0,VLOOKUP(N$5,Luong!$C$8:$H$22,6))</f>
        <v>0</v>
      </c>
      <c r="O82" s="64">
        <f>IF(ISBLANK(G82)=TRUE,0,VLOOKUP(O$5,Luong!$C$8:$H$22,6))</f>
        <v>0</v>
      </c>
      <c r="P82" s="64">
        <f>IF(ISBLANK(H82)=TRUE,0,VLOOKUP(P$5,Luong!$C$8:$H$22,6))</f>
        <v>165614</v>
      </c>
      <c r="Q82" s="64">
        <f>IF(ISBLANK(I82)=TRUE,0,VLOOKUP(Q$5,Luong!$C$8:$H$22,6))</f>
        <v>0</v>
      </c>
      <c r="R82" s="64">
        <f>IF(ISBLANK(J82)=TRUE,0,VLOOKUP(R$5,Luong!$C$8:$H$22,6))</f>
        <v>0</v>
      </c>
      <c r="S82" s="64">
        <f>IF(ISBLANK(K82)=TRUE,0,VLOOKUP(S$5,Luong!$C$8:$H$22,6))</f>
        <v>0</v>
      </c>
      <c r="T82" s="64">
        <f>IF(ISBLANK(L82)=TRUE,0,VLOOKUP(T$5,Luong!$C$8:$H$22,6))</f>
        <v>0</v>
      </c>
      <c r="U82" s="64">
        <f t="shared" si="39"/>
        <v>165614</v>
      </c>
      <c r="V82" s="65">
        <v>1.17E-3</v>
      </c>
      <c r="W82" s="64">
        <f t="shared" si="40"/>
        <v>194</v>
      </c>
      <c r="X82" s="64">
        <f t="shared" si="41"/>
        <v>17</v>
      </c>
      <c r="Y82" s="64">
        <f t="shared" si="42"/>
        <v>211</v>
      </c>
    </row>
    <row r="83" spans="1:25" ht="47.25" x14ac:dyDescent="0.25">
      <c r="A83" s="163" t="s">
        <v>216</v>
      </c>
      <c r="B83" s="70" t="s">
        <v>48</v>
      </c>
      <c r="C83" s="71" t="s">
        <v>45</v>
      </c>
      <c r="D83" s="68"/>
      <c r="E83" s="86"/>
      <c r="F83" s="86"/>
      <c r="G83" s="86"/>
      <c r="H83" s="86"/>
      <c r="I83" s="86"/>
      <c r="J83" s="86">
        <v>1</v>
      </c>
      <c r="K83" s="86"/>
      <c r="L83" s="86"/>
      <c r="M83" s="64">
        <f>IF(ISBLANK(E83)=TRUE,0,VLOOKUP(M$5,Luong!$C$8:$H$22,6))</f>
        <v>0</v>
      </c>
      <c r="N83" s="64">
        <f>IF(ISBLANK(F83)=TRUE,0,VLOOKUP(N$5,Luong!$C$8:$H$22,6))</f>
        <v>0</v>
      </c>
      <c r="O83" s="64">
        <f>IF(ISBLANK(G83)=TRUE,0,VLOOKUP(O$5,Luong!$C$8:$H$22,6))</f>
        <v>0</v>
      </c>
      <c r="P83" s="64">
        <f>IF(ISBLANK(H83)=TRUE,0,VLOOKUP(P$5,Luong!$C$8:$H$22,6))</f>
        <v>0</v>
      </c>
      <c r="Q83" s="64">
        <f>IF(ISBLANK(I83)=TRUE,0,VLOOKUP(Q$5,Luong!$C$8:$H$22,6))</f>
        <v>0</v>
      </c>
      <c r="R83" s="64">
        <f>IF(ISBLANK(J83)=TRUE,0,VLOOKUP(R$5,Luong!$C$8:$H$22,6))</f>
        <v>212325</v>
      </c>
      <c r="S83" s="64">
        <f>IF(ISBLANK(K83)=TRUE,0,VLOOKUP(S$5,Luong!$C$8:$H$22,6))</f>
        <v>0</v>
      </c>
      <c r="T83" s="64">
        <f>IF(ISBLANK(L83)=TRUE,0,VLOOKUP(T$5,Luong!$C$8:$H$22,6))</f>
        <v>0</v>
      </c>
      <c r="U83" s="64">
        <f t="shared" si="39"/>
        <v>212325</v>
      </c>
      <c r="V83" s="65">
        <v>1.4999999999999999E-2</v>
      </c>
      <c r="W83" s="64">
        <f t="shared" si="40"/>
        <v>3185</v>
      </c>
      <c r="X83" s="64">
        <f t="shared" si="41"/>
        <v>281</v>
      </c>
      <c r="Y83" s="64">
        <f t="shared" si="42"/>
        <v>3466</v>
      </c>
    </row>
    <row r="84" spans="1:25" ht="63" x14ac:dyDescent="0.25">
      <c r="A84" s="163" t="s">
        <v>217</v>
      </c>
      <c r="B84" s="72" t="s">
        <v>49</v>
      </c>
      <c r="C84" s="68" t="s">
        <v>29</v>
      </c>
      <c r="D84" s="68"/>
      <c r="E84" s="86"/>
      <c r="F84" s="86"/>
      <c r="G84" s="86"/>
      <c r="H84" s="86"/>
      <c r="I84" s="86"/>
      <c r="J84" s="86"/>
      <c r="K84" s="86"/>
      <c r="L84" s="86"/>
      <c r="M84" s="64">
        <f>IF(ISBLANK(E84)=TRUE,0,VLOOKUP(M$5,Luong!$C$8:$H$22,6))</f>
        <v>0</v>
      </c>
      <c r="N84" s="64">
        <f>IF(ISBLANK(F84)=TRUE,0,VLOOKUP(N$5,Luong!$C$8:$H$22,6))</f>
        <v>0</v>
      </c>
      <c r="O84" s="64">
        <f>IF(ISBLANK(G84)=TRUE,0,VLOOKUP(O$5,Luong!$C$8:$H$22,6))</f>
        <v>0</v>
      </c>
      <c r="P84" s="64">
        <f>IF(ISBLANK(H84)=TRUE,0,VLOOKUP(P$5,Luong!$C$8:$H$22,6))</f>
        <v>0</v>
      </c>
      <c r="Q84" s="64">
        <f>IF(ISBLANK(I84)=TRUE,0,VLOOKUP(Q$5,Luong!$C$8:$H$22,6))</f>
        <v>0</v>
      </c>
      <c r="R84" s="64">
        <f>IF(ISBLANK(J84)=TRUE,0,VLOOKUP(R$5,Luong!$C$8:$H$22,6))</f>
        <v>0</v>
      </c>
      <c r="S84" s="64">
        <f>IF(ISBLANK(K84)=TRUE,0,VLOOKUP(S$5,Luong!$C$8:$H$22,6))</f>
        <v>0</v>
      </c>
      <c r="T84" s="64">
        <f>IF(ISBLANK(L84)=TRUE,0,VLOOKUP(T$5,Luong!$C$8:$H$22,6))</f>
        <v>0</v>
      </c>
      <c r="U84" s="64">
        <f t="shared" si="39"/>
        <v>0</v>
      </c>
      <c r="V84" s="65"/>
      <c r="W84" s="64">
        <f t="shared" si="40"/>
        <v>0</v>
      </c>
      <c r="X84" s="64">
        <f t="shared" si="41"/>
        <v>0</v>
      </c>
      <c r="Y84" s="64">
        <f t="shared" si="42"/>
        <v>0</v>
      </c>
    </row>
    <row r="85" spans="1:25" ht="31.5" x14ac:dyDescent="0.25">
      <c r="A85" s="172" t="s">
        <v>218</v>
      </c>
      <c r="B85" s="63" t="s">
        <v>50</v>
      </c>
      <c r="C85" s="57"/>
      <c r="D85" s="57"/>
      <c r="E85" s="86"/>
      <c r="F85" s="86"/>
      <c r="G85" s="86"/>
      <c r="H85" s="86"/>
      <c r="I85" s="86"/>
      <c r="J85" s="86"/>
      <c r="K85" s="86"/>
      <c r="L85" s="86"/>
      <c r="M85" s="64"/>
      <c r="N85" s="64"/>
      <c r="O85" s="64"/>
      <c r="P85" s="64"/>
      <c r="Q85" s="64"/>
      <c r="R85" s="64"/>
      <c r="S85" s="64"/>
      <c r="T85" s="64"/>
      <c r="U85" s="64"/>
      <c r="V85" s="65"/>
      <c r="W85" s="64"/>
      <c r="X85" s="64"/>
      <c r="Y85" s="64"/>
    </row>
    <row r="86" spans="1:25" ht="31.5" x14ac:dyDescent="0.25">
      <c r="A86" s="163" t="s">
        <v>219</v>
      </c>
      <c r="B86" s="72" t="s">
        <v>50</v>
      </c>
      <c r="C86" s="68"/>
      <c r="D86" s="68"/>
      <c r="E86" s="86"/>
      <c r="F86" s="86"/>
      <c r="G86" s="86"/>
      <c r="H86" s="86"/>
      <c r="I86" s="86"/>
      <c r="J86" s="86"/>
      <c r="K86" s="86"/>
      <c r="L86" s="86"/>
      <c r="M86" s="64"/>
      <c r="N86" s="64"/>
      <c r="O86" s="64"/>
      <c r="P86" s="64"/>
      <c r="Q86" s="64"/>
      <c r="R86" s="64"/>
      <c r="S86" s="64"/>
      <c r="T86" s="64"/>
      <c r="U86" s="64"/>
      <c r="V86" s="65"/>
      <c r="W86" s="64"/>
      <c r="X86" s="64"/>
      <c r="Y86" s="64"/>
    </row>
    <row r="87" spans="1:25" ht="30.75" customHeight="1" x14ac:dyDescent="0.25">
      <c r="A87" s="163"/>
      <c r="B87" s="8" t="s">
        <v>306</v>
      </c>
      <c r="C87" s="10" t="s">
        <v>51</v>
      </c>
      <c r="D87" s="68" t="s">
        <v>309</v>
      </c>
      <c r="E87" s="86">
        <v>1</v>
      </c>
      <c r="F87" s="86">
        <v>1</v>
      </c>
      <c r="G87" s="86"/>
      <c r="H87" s="86"/>
      <c r="I87" s="86">
        <v>1</v>
      </c>
      <c r="J87" s="86"/>
      <c r="K87" s="86"/>
      <c r="L87" s="86"/>
      <c r="M87" s="64">
        <f>IF(ISBLANK(E87)=TRUE,0,VLOOKUP(M$5,Luong!$C$8:$H$22,6))</f>
        <v>131642</v>
      </c>
      <c r="N87" s="64">
        <f>IF(ISBLANK(F87)=TRUE,0,VLOOKUP(N$5,Luong!$C$8:$H$22,6))</f>
        <v>145797</v>
      </c>
      <c r="O87" s="64">
        <f>IF(ISBLANK(G87)=TRUE,0,VLOOKUP(O$5,Luong!$C$8:$H$22,6))</f>
        <v>0</v>
      </c>
      <c r="P87" s="64">
        <f>IF(ISBLANK(H87)=TRUE,0,VLOOKUP(P$5,Luong!$C$8:$H$22,6))</f>
        <v>0</v>
      </c>
      <c r="Q87" s="64">
        <f>IF(ISBLANK(I87)=TRUE,0,VLOOKUP(Q$5,Luong!$C$8:$H$22,6))</f>
        <v>188969</v>
      </c>
      <c r="R87" s="64">
        <f>IF(ISBLANK(J87)=TRUE,0,VLOOKUP(R$5,Luong!$C$8:$H$22,6))</f>
        <v>0</v>
      </c>
      <c r="S87" s="64">
        <f>IF(ISBLANK(K87)=TRUE,0,VLOOKUP(S$5,Luong!$C$8:$H$22,6))</f>
        <v>0</v>
      </c>
      <c r="T87" s="64">
        <f>IF(ISBLANK(L87)=TRUE,0,VLOOKUP(T$5,Luong!$C$8:$H$22,6))</f>
        <v>0</v>
      </c>
      <c r="U87" s="64">
        <f t="shared" ref="U87:U89" si="43">SUM(E87*M87,F87*N87,G87*O87,H87*P87,I87*Q87,J87*R87,K87*S87,L87*T87)</f>
        <v>466408</v>
      </c>
      <c r="V87" s="65">
        <v>0.16800000000000001</v>
      </c>
      <c r="W87" s="64">
        <f t="shared" ref="W87:W99" si="44">ROUND(U87*V87,0)</f>
        <v>78357</v>
      </c>
      <c r="X87" s="64">
        <f t="shared" ref="X87:X93" si="45">ROUND((W87/1.235)*(34/312),0)</f>
        <v>6914</v>
      </c>
      <c r="Y87" s="64">
        <f t="shared" ref="Y87:Y89" si="46">SUM(W87:X87)</f>
        <v>85271</v>
      </c>
    </row>
    <row r="88" spans="1:25" ht="30.75" customHeight="1" x14ac:dyDescent="0.25">
      <c r="A88" s="163"/>
      <c r="B88" s="8" t="s">
        <v>307</v>
      </c>
      <c r="C88" s="10" t="s">
        <v>51</v>
      </c>
      <c r="D88" s="68" t="s">
        <v>310</v>
      </c>
      <c r="E88" s="86">
        <v>1</v>
      </c>
      <c r="F88" s="86">
        <v>1</v>
      </c>
      <c r="G88" s="86"/>
      <c r="H88" s="86"/>
      <c r="I88" s="86">
        <v>1</v>
      </c>
      <c r="J88" s="86"/>
      <c r="K88" s="86"/>
      <c r="L88" s="86"/>
      <c r="M88" s="64">
        <f>IF(ISBLANK(E88)=TRUE,0,VLOOKUP(M$5,Luong!$C$8:$H$22,6))</f>
        <v>131642</v>
      </c>
      <c r="N88" s="64">
        <f>IF(ISBLANK(F88)=TRUE,0,VLOOKUP(N$5,Luong!$C$8:$H$22,6))</f>
        <v>145797</v>
      </c>
      <c r="O88" s="64">
        <f>IF(ISBLANK(G88)=TRUE,0,VLOOKUP(O$5,Luong!$C$8:$H$22,6))</f>
        <v>0</v>
      </c>
      <c r="P88" s="64">
        <f>IF(ISBLANK(H88)=TRUE,0,VLOOKUP(P$5,Luong!$C$8:$H$22,6))</f>
        <v>0</v>
      </c>
      <c r="Q88" s="64">
        <f>IF(ISBLANK(I88)=TRUE,0,VLOOKUP(Q$5,Luong!$C$8:$H$22,6))</f>
        <v>188969</v>
      </c>
      <c r="R88" s="64">
        <f>IF(ISBLANK(J88)=TRUE,0,VLOOKUP(R$5,Luong!$C$8:$H$22,6))</f>
        <v>0</v>
      </c>
      <c r="S88" s="64">
        <f>IF(ISBLANK(K88)=TRUE,0,VLOOKUP(S$5,Luong!$C$8:$H$22,6))</f>
        <v>0</v>
      </c>
      <c r="T88" s="64">
        <f>IF(ISBLANK(L88)=TRUE,0,VLOOKUP(T$5,Luong!$C$8:$H$22,6))</f>
        <v>0</v>
      </c>
      <c r="U88" s="64">
        <f t="shared" si="43"/>
        <v>466408</v>
      </c>
      <c r="V88" s="65">
        <f>ROUND(V87*1.2,3)</f>
        <v>0.20200000000000001</v>
      </c>
      <c r="W88" s="64">
        <f t="shared" si="44"/>
        <v>94214</v>
      </c>
      <c r="X88" s="64">
        <f t="shared" si="45"/>
        <v>8313</v>
      </c>
      <c r="Y88" s="64">
        <f t="shared" si="46"/>
        <v>102527</v>
      </c>
    </row>
    <row r="89" spans="1:25" ht="30.75" customHeight="1" x14ac:dyDescent="0.25">
      <c r="A89" s="163"/>
      <c r="B89" s="8" t="s">
        <v>308</v>
      </c>
      <c r="C89" s="10" t="s">
        <v>51</v>
      </c>
      <c r="D89" s="68" t="s">
        <v>311</v>
      </c>
      <c r="E89" s="86">
        <v>1</v>
      </c>
      <c r="F89" s="86">
        <v>1</v>
      </c>
      <c r="G89" s="86"/>
      <c r="H89" s="86"/>
      <c r="I89" s="86">
        <v>1</v>
      </c>
      <c r="J89" s="86"/>
      <c r="K89" s="86"/>
      <c r="L89" s="86"/>
      <c r="M89" s="64">
        <f>IF(ISBLANK(E89)=TRUE,0,VLOOKUP(M$5,Luong!$C$8:$H$22,6))</f>
        <v>131642</v>
      </c>
      <c r="N89" s="64">
        <f>IF(ISBLANK(F89)=TRUE,0,VLOOKUP(N$5,Luong!$C$8:$H$22,6))</f>
        <v>145797</v>
      </c>
      <c r="O89" s="64">
        <f>IF(ISBLANK(G89)=TRUE,0,VLOOKUP(O$5,Luong!$C$8:$H$22,6))</f>
        <v>0</v>
      </c>
      <c r="P89" s="64">
        <f>IF(ISBLANK(H89)=TRUE,0,VLOOKUP(P$5,Luong!$C$8:$H$22,6))</f>
        <v>0</v>
      </c>
      <c r="Q89" s="64">
        <f>IF(ISBLANK(I89)=TRUE,0,VLOOKUP(Q$5,Luong!$C$8:$H$22,6))</f>
        <v>188969</v>
      </c>
      <c r="R89" s="64">
        <f>IF(ISBLANK(J89)=TRUE,0,VLOOKUP(R$5,Luong!$C$8:$H$22,6))</f>
        <v>0</v>
      </c>
      <c r="S89" s="64">
        <f>IF(ISBLANK(K89)=TRUE,0,VLOOKUP(S$5,Luong!$C$8:$H$22,6))</f>
        <v>0</v>
      </c>
      <c r="T89" s="64">
        <f>IF(ISBLANK(L89)=TRUE,0,VLOOKUP(T$5,Luong!$C$8:$H$22,6))</f>
        <v>0</v>
      </c>
      <c r="U89" s="64">
        <f t="shared" si="43"/>
        <v>466408</v>
      </c>
      <c r="V89" s="65">
        <f>ROUND(V87*1.5,3)</f>
        <v>0.252</v>
      </c>
      <c r="W89" s="64">
        <f t="shared" si="44"/>
        <v>117535</v>
      </c>
      <c r="X89" s="64">
        <f t="shared" si="45"/>
        <v>10371</v>
      </c>
      <c r="Y89" s="64">
        <f t="shared" si="46"/>
        <v>127906</v>
      </c>
    </row>
    <row r="90" spans="1:25" ht="31.5" x14ac:dyDescent="0.25">
      <c r="A90" s="163" t="s">
        <v>220</v>
      </c>
      <c r="B90" s="72" t="s">
        <v>52</v>
      </c>
      <c r="C90" s="68"/>
      <c r="D90" s="68"/>
      <c r="E90" s="86"/>
      <c r="F90" s="86"/>
      <c r="G90" s="86"/>
      <c r="H90" s="86"/>
      <c r="I90" s="86"/>
      <c r="J90" s="86"/>
      <c r="K90" s="86"/>
      <c r="L90" s="86"/>
      <c r="M90" s="64"/>
      <c r="N90" s="64"/>
      <c r="O90" s="64"/>
      <c r="P90" s="64"/>
      <c r="Q90" s="64"/>
      <c r="R90" s="64"/>
      <c r="S90" s="64"/>
      <c r="T90" s="64"/>
      <c r="U90" s="64"/>
      <c r="V90" s="65"/>
      <c r="W90" s="64"/>
      <c r="X90" s="64"/>
      <c r="Y90" s="64"/>
    </row>
    <row r="91" spans="1:25" ht="31.5" customHeight="1" x14ac:dyDescent="0.25">
      <c r="A91" s="163"/>
      <c r="B91" s="8" t="s">
        <v>306</v>
      </c>
      <c r="C91" s="10" t="s">
        <v>53</v>
      </c>
      <c r="D91" s="68" t="s">
        <v>309</v>
      </c>
      <c r="E91" s="86">
        <v>1</v>
      </c>
      <c r="F91" s="86"/>
      <c r="G91" s="86"/>
      <c r="H91" s="86"/>
      <c r="I91" s="86">
        <v>1</v>
      </c>
      <c r="J91" s="86"/>
      <c r="K91" s="86"/>
      <c r="L91" s="86"/>
      <c r="M91" s="64">
        <f>IF(ISBLANK(E91)=TRUE,0,VLOOKUP(M$5,Luong!$C$8:$H$22,6))</f>
        <v>131642</v>
      </c>
      <c r="N91" s="64">
        <f>IF(ISBLANK(F91)=TRUE,0,VLOOKUP(N$5,Luong!$C$8:$H$22,6))</f>
        <v>0</v>
      </c>
      <c r="O91" s="64">
        <f>IF(ISBLANK(G91)=TRUE,0,VLOOKUP(O$5,Luong!$C$8:$H$22,6))</f>
        <v>0</v>
      </c>
      <c r="P91" s="64">
        <f>IF(ISBLANK(H91)=TRUE,0,VLOOKUP(P$5,Luong!$C$8:$H$22,6))</f>
        <v>0</v>
      </c>
      <c r="Q91" s="64">
        <f>IF(ISBLANK(I91)=TRUE,0,VLOOKUP(Q$5,Luong!$C$8:$H$22,6))</f>
        <v>188969</v>
      </c>
      <c r="R91" s="64">
        <f>IF(ISBLANK(J91)=TRUE,0,VLOOKUP(R$5,Luong!$C$8:$H$22,6))</f>
        <v>0</v>
      </c>
      <c r="S91" s="64">
        <f>IF(ISBLANK(K91)=TRUE,0,VLOOKUP(S$5,Luong!$C$8:$H$22,6))</f>
        <v>0</v>
      </c>
      <c r="T91" s="64">
        <f>IF(ISBLANK(L91)=TRUE,0,VLOOKUP(T$5,Luong!$C$8:$H$22,6))</f>
        <v>0</v>
      </c>
      <c r="U91" s="64">
        <f t="shared" ref="U91:U93" si="47">SUM(E91*M91,F91*N91,G91*O91,H91*P91,I91*Q91,J91*R91,K91*S91,L91*T91)</f>
        <v>320611</v>
      </c>
      <c r="V91" s="65">
        <v>0.1</v>
      </c>
      <c r="W91" s="64">
        <f t="shared" ref="W91:W93" si="48">ROUND(U91*V91,0)</f>
        <v>32061</v>
      </c>
      <c r="X91" s="64">
        <f t="shared" si="45"/>
        <v>2829</v>
      </c>
      <c r="Y91" s="64">
        <f t="shared" ref="Y91:Y93" si="49">SUM(W91:X91)</f>
        <v>34890</v>
      </c>
    </row>
    <row r="92" spans="1:25" ht="31.5" customHeight="1" x14ac:dyDescent="0.25">
      <c r="A92" s="163"/>
      <c r="B92" s="8" t="s">
        <v>307</v>
      </c>
      <c r="C92" s="10" t="s">
        <v>53</v>
      </c>
      <c r="D92" s="68" t="s">
        <v>310</v>
      </c>
      <c r="E92" s="86">
        <v>1</v>
      </c>
      <c r="F92" s="86"/>
      <c r="G92" s="86"/>
      <c r="H92" s="86"/>
      <c r="I92" s="86">
        <v>1</v>
      </c>
      <c r="J92" s="86"/>
      <c r="K92" s="86"/>
      <c r="L92" s="86"/>
      <c r="M92" s="64">
        <f>IF(ISBLANK(E92)=TRUE,0,VLOOKUP(M$5,Luong!$C$8:$H$22,6))</f>
        <v>131642</v>
      </c>
      <c r="N92" s="64">
        <f>IF(ISBLANK(F92)=TRUE,0,VLOOKUP(N$5,Luong!$C$8:$H$22,6))</f>
        <v>0</v>
      </c>
      <c r="O92" s="64">
        <f>IF(ISBLANK(G92)=TRUE,0,VLOOKUP(O$5,Luong!$C$8:$H$22,6))</f>
        <v>0</v>
      </c>
      <c r="P92" s="64">
        <f>IF(ISBLANK(H92)=TRUE,0,VLOOKUP(P$5,Luong!$C$8:$H$22,6))</f>
        <v>0</v>
      </c>
      <c r="Q92" s="64">
        <f>IF(ISBLANK(I92)=TRUE,0,VLOOKUP(Q$5,Luong!$C$8:$H$22,6))</f>
        <v>188969</v>
      </c>
      <c r="R92" s="64">
        <f>IF(ISBLANK(J92)=TRUE,0,VLOOKUP(R$5,Luong!$C$8:$H$22,6))</f>
        <v>0</v>
      </c>
      <c r="S92" s="64">
        <f>IF(ISBLANK(K92)=TRUE,0,VLOOKUP(S$5,Luong!$C$8:$H$22,6))</f>
        <v>0</v>
      </c>
      <c r="T92" s="64">
        <f>IF(ISBLANK(L92)=TRUE,0,VLOOKUP(T$5,Luong!$C$8:$H$22,6))</f>
        <v>0</v>
      </c>
      <c r="U92" s="64">
        <f t="shared" si="47"/>
        <v>320611</v>
      </c>
      <c r="V92" s="65">
        <f>ROUND(V91*1.2,2)</f>
        <v>0.12</v>
      </c>
      <c r="W92" s="64">
        <f t="shared" si="48"/>
        <v>38473</v>
      </c>
      <c r="X92" s="64">
        <f t="shared" si="45"/>
        <v>3395</v>
      </c>
      <c r="Y92" s="64">
        <f t="shared" si="49"/>
        <v>41868</v>
      </c>
    </row>
    <row r="93" spans="1:25" ht="31.5" customHeight="1" x14ac:dyDescent="0.25">
      <c r="A93" s="163"/>
      <c r="B93" s="8" t="s">
        <v>308</v>
      </c>
      <c r="C93" s="10" t="s">
        <v>53</v>
      </c>
      <c r="D93" s="68" t="s">
        <v>311</v>
      </c>
      <c r="E93" s="86">
        <v>1</v>
      </c>
      <c r="F93" s="86"/>
      <c r="G93" s="86"/>
      <c r="H93" s="86"/>
      <c r="I93" s="86">
        <v>1</v>
      </c>
      <c r="J93" s="86"/>
      <c r="K93" s="86"/>
      <c r="L93" s="86"/>
      <c r="M93" s="64">
        <f>IF(ISBLANK(E93)=TRUE,0,VLOOKUP(M$5,Luong!$C$8:$H$22,6))</f>
        <v>131642</v>
      </c>
      <c r="N93" s="64">
        <f>IF(ISBLANK(F93)=TRUE,0,VLOOKUP(N$5,Luong!$C$8:$H$22,6))</f>
        <v>0</v>
      </c>
      <c r="O93" s="64">
        <f>IF(ISBLANK(G93)=TRUE,0,VLOOKUP(O$5,Luong!$C$8:$H$22,6))</f>
        <v>0</v>
      </c>
      <c r="P93" s="64">
        <f>IF(ISBLANK(H93)=TRUE,0,VLOOKUP(P$5,Luong!$C$8:$H$22,6))</f>
        <v>0</v>
      </c>
      <c r="Q93" s="64">
        <f>IF(ISBLANK(I93)=TRUE,0,VLOOKUP(Q$5,Luong!$C$8:$H$22,6))</f>
        <v>188969</v>
      </c>
      <c r="R93" s="64">
        <f>IF(ISBLANK(J93)=TRUE,0,VLOOKUP(R$5,Luong!$C$8:$H$22,6))</f>
        <v>0</v>
      </c>
      <c r="S93" s="64">
        <f>IF(ISBLANK(K93)=TRUE,0,VLOOKUP(S$5,Luong!$C$8:$H$22,6))</f>
        <v>0</v>
      </c>
      <c r="T93" s="64">
        <f>IF(ISBLANK(L93)=TRUE,0,VLOOKUP(T$5,Luong!$C$8:$H$22,6))</f>
        <v>0</v>
      </c>
      <c r="U93" s="64">
        <f t="shared" si="47"/>
        <v>320611</v>
      </c>
      <c r="V93" s="65">
        <f>ROUND(V91*1.5,2)</f>
        <v>0.15</v>
      </c>
      <c r="W93" s="64">
        <f t="shared" si="48"/>
        <v>48092</v>
      </c>
      <c r="X93" s="64">
        <f t="shared" si="45"/>
        <v>4244</v>
      </c>
      <c r="Y93" s="64">
        <f t="shared" si="49"/>
        <v>52336</v>
      </c>
    </row>
    <row r="94" spans="1:25" ht="31.5" x14ac:dyDescent="0.25">
      <c r="A94" s="172" t="s">
        <v>221</v>
      </c>
      <c r="B94" s="63" t="s">
        <v>54</v>
      </c>
      <c r="C94" s="57"/>
      <c r="D94" s="57"/>
      <c r="E94" s="86"/>
      <c r="F94" s="86"/>
      <c r="G94" s="86"/>
      <c r="H94" s="86"/>
      <c r="I94" s="86"/>
      <c r="J94" s="86"/>
      <c r="K94" s="86"/>
      <c r="L94" s="86"/>
      <c r="M94" s="64"/>
      <c r="N94" s="64"/>
      <c r="O94" s="64"/>
      <c r="P94" s="64"/>
      <c r="Q94" s="64"/>
      <c r="R94" s="64"/>
      <c r="S94" s="64"/>
      <c r="T94" s="64"/>
      <c r="U94" s="64"/>
      <c r="V94" s="65"/>
      <c r="W94" s="64"/>
      <c r="X94" s="64"/>
      <c r="Y94" s="64"/>
    </row>
    <row r="95" spans="1:25" ht="31.5" x14ac:dyDescent="0.25">
      <c r="A95" s="163" t="s">
        <v>222</v>
      </c>
      <c r="B95" s="72" t="s">
        <v>54</v>
      </c>
      <c r="C95" s="68"/>
      <c r="D95" s="68"/>
      <c r="E95" s="86"/>
      <c r="F95" s="86"/>
      <c r="G95" s="86"/>
      <c r="H95" s="86"/>
      <c r="I95" s="86"/>
      <c r="J95" s="86"/>
      <c r="K95" s="86"/>
      <c r="L95" s="86"/>
      <c r="M95" s="64"/>
      <c r="N95" s="64"/>
      <c r="O95" s="64"/>
      <c r="P95" s="64"/>
      <c r="Q95" s="64"/>
      <c r="R95" s="64"/>
      <c r="S95" s="64"/>
      <c r="T95" s="64"/>
      <c r="U95" s="64"/>
      <c r="V95" s="65"/>
      <c r="W95" s="64"/>
      <c r="X95" s="64"/>
      <c r="Y95" s="64"/>
    </row>
    <row r="96" spans="1:25" ht="30" customHeight="1" x14ac:dyDescent="0.25">
      <c r="A96" s="163"/>
      <c r="B96" s="8" t="s">
        <v>306</v>
      </c>
      <c r="C96" s="10" t="s">
        <v>27</v>
      </c>
      <c r="D96" s="68" t="s">
        <v>309</v>
      </c>
      <c r="E96" s="86">
        <v>1</v>
      </c>
      <c r="F96" s="86"/>
      <c r="G96" s="86"/>
      <c r="H96" s="86"/>
      <c r="I96" s="86"/>
      <c r="J96" s="86"/>
      <c r="K96" s="86"/>
      <c r="L96" s="86"/>
      <c r="M96" s="64">
        <f>IF(ISBLANK(E96)=TRUE,0,VLOOKUP(M$5,Luong!$C$8:$H$22,6))</f>
        <v>131642</v>
      </c>
      <c r="N96" s="64">
        <f>IF(ISBLANK(F96)=TRUE,0,VLOOKUP(N$5,Luong!$C$8:$H$22,6))</f>
        <v>0</v>
      </c>
      <c r="O96" s="64">
        <f>IF(ISBLANK(G96)=TRUE,0,VLOOKUP(O$5,Luong!$C$8:$H$22,6))</f>
        <v>0</v>
      </c>
      <c r="P96" s="64">
        <f>IF(ISBLANK(H96)=TRUE,0,VLOOKUP(P$5,Luong!$C$8:$H$22,6))</f>
        <v>0</v>
      </c>
      <c r="Q96" s="64">
        <f>IF(ISBLANK(I96)=TRUE,0,VLOOKUP(Q$5,Luong!$C$8:$H$22,6))</f>
        <v>0</v>
      </c>
      <c r="R96" s="64">
        <f>IF(ISBLANK(J96)=TRUE,0,VLOOKUP(R$5,Luong!$C$8:$H$22,6))</f>
        <v>0</v>
      </c>
      <c r="S96" s="64">
        <f>IF(ISBLANK(K96)=TRUE,0,VLOOKUP(S$5,Luong!$C$8:$H$22,6))</f>
        <v>0</v>
      </c>
      <c r="T96" s="64">
        <f>IF(ISBLANK(L96)=TRUE,0,VLOOKUP(T$5,Luong!$C$8:$H$22,6))</f>
        <v>0</v>
      </c>
      <c r="U96" s="64">
        <f t="shared" ref="U96:U99" si="50">SUM(E96*M96,F96*N96,G96*O96,H96*P96,I96*Q96,J96*R96,K96*S96,L96*T96)</f>
        <v>131642</v>
      </c>
      <c r="V96" s="65">
        <v>2.5339999999999998</v>
      </c>
      <c r="W96" s="64">
        <f t="shared" si="44"/>
        <v>333581</v>
      </c>
      <c r="X96" s="64">
        <f t="shared" ref="X96:X105" si="51">ROUND((W96/1.235)*(34/312),0)</f>
        <v>29435</v>
      </c>
      <c r="Y96" s="64">
        <f t="shared" ref="Y96:Y99" si="52">SUM(W96:X96)</f>
        <v>363016</v>
      </c>
    </row>
    <row r="97" spans="1:25" ht="30" customHeight="1" x14ac:dyDescent="0.25">
      <c r="A97" s="163"/>
      <c r="B97" s="8" t="s">
        <v>307</v>
      </c>
      <c r="C97" s="10" t="s">
        <v>27</v>
      </c>
      <c r="D97" s="68" t="s">
        <v>310</v>
      </c>
      <c r="E97" s="86">
        <v>1</v>
      </c>
      <c r="F97" s="86"/>
      <c r="G97" s="86"/>
      <c r="H97" s="86"/>
      <c r="I97" s="86"/>
      <c r="J97" s="86"/>
      <c r="K97" s="86"/>
      <c r="L97" s="86"/>
      <c r="M97" s="64">
        <f>IF(ISBLANK(E97)=TRUE,0,VLOOKUP(M$5,Luong!$C$8:$H$22,6))</f>
        <v>131642</v>
      </c>
      <c r="N97" s="64">
        <f>IF(ISBLANK(F97)=TRUE,0,VLOOKUP(N$5,Luong!$C$8:$H$22,6))</f>
        <v>0</v>
      </c>
      <c r="O97" s="64">
        <f>IF(ISBLANK(G97)=TRUE,0,VLOOKUP(O$5,Luong!$C$8:$H$22,6))</f>
        <v>0</v>
      </c>
      <c r="P97" s="64">
        <f>IF(ISBLANK(H97)=TRUE,0,VLOOKUP(P$5,Luong!$C$8:$H$22,6))</f>
        <v>0</v>
      </c>
      <c r="Q97" s="64">
        <f>IF(ISBLANK(I97)=TRUE,0,VLOOKUP(Q$5,Luong!$C$8:$H$22,6))</f>
        <v>0</v>
      </c>
      <c r="R97" s="64">
        <f>IF(ISBLANK(J97)=TRUE,0,VLOOKUP(R$5,Luong!$C$8:$H$22,6))</f>
        <v>0</v>
      </c>
      <c r="S97" s="64">
        <f>IF(ISBLANK(K97)=TRUE,0,VLOOKUP(S$5,Luong!$C$8:$H$22,6))</f>
        <v>0</v>
      </c>
      <c r="T97" s="64">
        <f>IF(ISBLANK(L97)=TRUE,0,VLOOKUP(T$5,Luong!$C$8:$H$22,6))</f>
        <v>0</v>
      </c>
      <c r="U97" s="64">
        <f t="shared" si="50"/>
        <v>131642</v>
      </c>
      <c r="V97" s="65">
        <f>ROUND(V96*1.2,0)</f>
        <v>3</v>
      </c>
      <c r="W97" s="64">
        <f t="shared" si="44"/>
        <v>394926</v>
      </c>
      <c r="X97" s="64">
        <f t="shared" si="51"/>
        <v>34848</v>
      </c>
      <c r="Y97" s="64">
        <f t="shared" si="52"/>
        <v>429774</v>
      </c>
    </row>
    <row r="98" spans="1:25" ht="30" customHeight="1" x14ac:dyDescent="0.25">
      <c r="A98" s="163"/>
      <c r="B98" s="8" t="s">
        <v>308</v>
      </c>
      <c r="C98" s="10" t="s">
        <v>27</v>
      </c>
      <c r="D98" s="68" t="s">
        <v>311</v>
      </c>
      <c r="E98" s="86">
        <v>1</v>
      </c>
      <c r="F98" s="86"/>
      <c r="G98" s="86"/>
      <c r="H98" s="86"/>
      <c r="I98" s="86"/>
      <c r="J98" s="86"/>
      <c r="K98" s="86"/>
      <c r="L98" s="86"/>
      <c r="M98" s="64">
        <f>IF(ISBLANK(E98)=TRUE,0,VLOOKUP(M$5,Luong!$C$8:$H$22,6))</f>
        <v>131642</v>
      </c>
      <c r="N98" s="64">
        <f>IF(ISBLANK(F98)=TRUE,0,VLOOKUP(N$5,Luong!$C$8:$H$22,6))</f>
        <v>0</v>
      </c>
      <c r="O98" s="64">
        <f>IF(ISBLANK(G98)=TRUE,0,VLOOKUP(O$5,Luong!$C$8:$H$22,6))</f>
        <v>0</v>
      </c>
      <c r="P98" s="64">
        <f>IF(ISBLANK(H98)=TRUE,0,VLOOKUP(P$5,Luong!$C$8:$H$22,6))</f>
        <v>0</v>
      </c>
      <c r="Q98" s="64">
        <f>IF(ISBLANK(I98)=TRUE,0,VLOOKUP(Q$5,Luong!$C$8:$H$22,6))</f>
        <v>0</v>
      </c>
      <c r="R98" s="64">
        <f>IF(ISBLANK(J98)=TRUE,0,VLOOKUP(R$5,Luong!$C$8:$H$22,6))</f>
        <v>0</v>
      </c>
      <c r="S98" s="64">
        <f>IF(ISBLANK(K98)=TRUE,0,VLOOKUP(S$5,Luong!$C$8:$H$22,6))</f>
        <v>0</v>
      </c>
      <c r="T98" s="64">
        <f>IF(ISBLANK(L98)=TRUE,0,VLOOKUP(T$5,Luong!$C$8:$H$22,6))</f>
        <v>0</v>
      </c>
      <c r="U98" s="64">
        <f t="shared" si="50"/>
        <v>131642</v>
      </c>
      <c r="V98" s="65">
        <f>ROUND(V96*1.5,0)</f>
        <v>4</v>
      </c>
      <c r="W98" s="64">
        <f t="shared" si="44"/>
        <v>526568</v>
      </c>
      <c r="X98" s="64">
        <f t="shared" si="51"/>
        <v>46463</v>
      </c>
      <c r="Y98" s="64">
        <f t="shared" si="52"/>
        <v>573031</v>
      </c>
    </row>
    <row r="99" spans="1:25" ht="63" x14ac:dyDescent="0.25">
      <c r="A99" s="163" t="s">
        <v>223</v>
      </c>
      <c r="B99" s="72" t="s">
        <v>55</v>
      </c>
      <c r="C99" s="68"/>
      <c r="D99" s="68"/>
      <c r="E99" s="86"/>
      <c r="F99" s="86"/>
      <c r="G99" s="86"/>
      <c r="H99" s="86"/>
      <c r="I99" s="86"/>
      <c r="J99" s="86"/>
      <c r="K99" s="86"/>
      <c r="L99" s="86"/>
      <c r="M99" s="64">
        <f>IF(ISBLANK(E99)=TRUE,0,VLOOKUP(M$5,Luong!$C$8:$H$22,6))</f>
        <v>0</v>
      </c>
      <c r="N99" s="64">
        <f>IF(ISBLANK(F99)=TRUE,0,VLOOKUP(N$5,Luong!$C$8:$H$22,6))</f>
        <v>0</v>
      </c>
      <c r="O99" s="64">
        <f>IF(ISBLANK(G99)=TRUE,0,VLOOKUP(O$5,Luong!$C$8:$H$22,6))</f>
        <v>0</v>
      </c>
      <c r="P99" s="64">
        <f>IF(ISBLANK(H99)=TRUE,0,VLOOKUP(P$5,Luong!$C$8:$H$22,6))</f>
        <v>0</v>
      </c>
      <c r="Q99" s="64">
        <f>IF(ISBLANK(I99)=TRUE,0,VLOOKUP(Q$5,Luong!$C$8:$H$22,6))</f>
        <v>0</v>
      </c>
      <c r="R99" s="64">
        <f>IF(ISBLANK(J99)=TRUE,0,VLOOKUP(R$5,Luong!$C$8:$H$22,6))</f>
        <v>0</v>
      </c>
      <c r="S99" s="64">
        <f>IF(ISBLANK(K99)=TRUE,0,VLOOKUP(S$5,Luong!$C$8:$H$22,6))</f>
        <v>0</v>
      </c>
      <c r="T99" s="64">
        <f>IF(ISBLANK(L99)=TRUE,0,VLOOKUP(T$5,Luong!$C$8:$H$22,6))</f>
        <v>0</v>
      </c>
      <c r="U99" s="64">
        <f t="shared" si="50"/>
        <v>0</v>
      </c>
      <c r="V99" s="65"/>
      <c r="W99" s="64">
        <f t="shared" si="44"/>
        <v>0</v>
      </c>
      <c r="X99" s="64">
        <f t="shared" si="51"/>
        <v>0</v>
      </c>
      <c r="Y99" s="64">
        <f t="shared" si="52"/>
        <v>0</v>
      </c>
    </row>
    <row r="100" spans="1:25" x14ac:dyDescent="0.25">
      <c r="A100" s="172" t="s">
        <v>224</v>
      </c>
      <c r="B100" s="63" t="s">
        <v>56</v>
      </c>
      <c r="C100" s="57"/>
      <c r="D100" s="57"/>
      <c r="E100" s="86"/>
      <c r="F100" s="86"/>
      <c r="G100" s="86"/>
      <c r="H100" s="86"/>
      <c r="I100" s="86"/>
      <c r="J100" s="86"/>
      <c r="K100" s="86"/>
      <c r="L100" s="86"/>
      <c r="M100" s="64"/>
      <c r="N100" s="64"/>
      <c r="O100" s="64"/>
      <c r="P100" s="64"/>
      <c r="Q100" s="64"/>
      <c r="R100" s="64"/>
      <c r="S100" s="64"/>
      <c r="T100" s="64"/>
      <c r="U100" s="64"/>
      <c r="V100" s="65"/>
      <c r="W100" s="64"/>
      <c r="X100" s="64"/>
      <c r="Y100" s="64"/>
    </row>
    <row r="101" spans="1:25" ht="47.25" x14ac:dyDescent="0.25">
      <c r="A101" s="163" t="s">
        <v>225</v>
      </c>
      <c r="B101" s="72" t="s">
        <v>57</v>
      </c>
      <c r="C101" s="68" t="s">
        <v>45</v>
      </c>
      <c r="D101" s="68"/>
      <c r="E101" s="86">
        <v>1</v>
      </c>
      <c r="F101" s="86"/>
      <c r="G101" s="86"/>
      <c r="H101" s="86"/>
      <c r="I101" s="86">
        <v>1</v>
      </c>
      <c r="J101" s="86"/>
      <c r="K101" s="86"/>
      <c r="L101" s="86"/>
      <c r="M101" s="64">
        <f>IF(ISBLANK(E101)=TRUE,0,VLOOKUP(M$5,Luong!$C$8:$H$22,6))</f>
        <v>131642</v>
      </c>
      <c r="N101" s="64">
        <f>IF(ISBLANK(F101)=TRUE,0,VLOOKUP(N$5,Luong!$C$8:$H$22,6))</f>
        <v>0</v>
      </c>
      <c r="O101" s="64">
        <f>IF(ISBLANK(G101)=TRUE,0,VLOOKUP(O$5,Luong!$C$8:$H$22,6))</f>
        <v>0</v>
      </c>
      <c r="P101" s="64">
        <f>IF(ISBLANK(H101)=TRUE,0,VLOOKUP(P$5,Luong!$C$8:$H$22,6))</f>
        <v>0</v>
      </c>
      <c r="Q101" s="64">
        <f>IF(ISBLANK(I101)=TRUE,0,VLOOKUP(Q$5,Luong!$C$8:$H$22,6))</f>
        <v>188969</v>
      </c>
      <c r="R101" s="64">
        <f>IF(ISBLANK(J101)=TRUE,0,VLOOKUP(R$5,Luong!$C$8:$H$22,6))</f>
        <v>0</v>
      </c>
      <c r="S101" s="64">
        <f>IF(ISBLANK(K101)=TRUE,0,VLOOKUP(S$5,Luong!$C$8:$H$22,6))</f>
        <v>0</v>
      </c>
      <c r="T101" s="64">
        <f>IF(ISBLANK(L101)=TRUE,0,VLOOKUP(T$5,Luong!$C$8:$H$22,6))</f>
        <v>0</v>
      </c>
      <c r="U101" s="64">
        <f t="shared" ref="U101:U105" si="53">SUM(E101*M101,F101*N101,G101*O101,H101*P101,I101*Q101,J101*R101,K101*S101,L101*T101)</f>
        <v>320611</v>
      </c>
      <c r="V101" s="65">
        <v>1.4999999999999999E-2</v>
      </c>
      <c r="W101" s="64">
        <f t="shared" ref="W101:W105" si="54">ROUND(U101*V101,0)</f>
        <v>4809</v>
      </c>
      <c r="X101" s="64">
        <f t="shared" si="51"/>
        <v>424</v>
      </c>
      <c r="Y101" s="64">
        <f t="shared" ref="Y101:Y105" si="55">SUM(W101:X101)</f>
        <v>5233</v>
      </c>
    </row>
    <row r="102" spans="1:25" ht="47.25" x14ac:dyDescent="0.25">
      <c r="A102" s="163" t="s">
        <v>226</v>
      </c>
      <c r="B102" s="72" t="s">
        <v>58</v>
      </c>
      <c r="C102" s="68" t="s">
        <v>45</v>
      </c>
      <c r="D102" s="68"/>
      <c r="E102" s="86"/>
      <c r="F102" s="86"/>
      <c r="G102" s="86"/>
      <c r="H102" s="86"/>
      <c r="I102" s="86"/>
      <c r="J102" s="86">
        <v>1</v>
      </c>
      <c r="K102" s="86"/>
      <c r="L102" s="86"/>
      <c r="M102" s="64">
        <f>IF(ISBLANK(E102)=TRUE,0,VLOOKUP(M$5,Luong!$C$8:$H$22,6))</f>
        <v>0</v>
      </c>
      <c r="N102" s="64">
        <f>IF(ISBLANK(F102)=TRUE,0,VLOOKUP(N$5,Luong!$C$8:$H$22,6))</f>
        <v>0</v>
      </c>
      <c r="O102" s="64">
        <f>IF(ISBLANK(G102)=TRUE,0,VLOOKUP(O$5,Luong!$C$8:$H$22,6))</f>
        <v>0</v>
      </c>
      <c r="P102" s="64">
        <f>IF(ISBLANK(H102)=TRUE,0,VLOOKUP(P$5,Luong!$C$8:$H$22,6))</f>
        <v>0</v>
      </c>
      <c r="Q102" s="64">
        <f>IF(ISBLANK(I102)=TRUE,0,VLOOKUP(Q$5,Luong!$C$8:$H$22,6))</f>
        <v>0</v>
      </c>
      <c r="R102" s="64">
        <f>IF(ISBLANK(J102)=TRUE,0,VLOOKUP(R$5,Luong!$C$8:$H$22,6))</f>
        <v>212325</v>
      </c>
      <c r="S102" s="64">
        <f>IF(ISBLANK(K102)=TRUE,0,VLOOKUP(S$5,Luong!$C$8:$H$22,6))</f>
        <v>0</v>
      </c>
      <c r="T102" s="64">
        <f>IF(ISBLANK(L102)=TRUE,0,VLOOKUP(T$5,Luong!$C$8:$H$22,6))</f>
        <v>0</v>
      </c>
      <c r="U102" s="64">
        <f t="shared" si="53"/>
        <v>212325</v>
      </c>
      <c r="V102" s="65">
        <v>0.63</v>
      </c>
      <c r="W102" s="64">
        <f t="shared" si="54"/>
        <v>133765</v>
      </c>
      <c r="X102" s="64">
        <f t="shared" si="51"/>
        <v>11803</v>
      </c>
      <c r="Y102" s="64">
        <f t="shared" si="55"/>
        <v>145568</v>
      </c>
    </row>
    <row r="103" spans="1:25" ht="31.5" x14ac:dyDescent="0.25">
      <c r="A103" s="163" t="s">
        <v>227</v>
      </c>
      <c r="B103" s="72" t="s">
        <v>59</v>
      </c>
      <c r="C103" s="68" t="s">
        <v>47</v>
      </c>
      <c r="D103" s="68"/>
      <c r="E103" s="86"/>
      <c r="F103" s="86"/>
      <c r="G103" s="86"/>
      <c r="H103" s="86">
        <v>1</v>
      </c>
      <c r="I103" s="86"/>
      <c r="J103" s="86"/>
      <c r="K103" s="86"/>
      <c r="L103" s="86"/>
      <c r="M103" s="64">
        <f>IF(ISBLANK(E103)=TRUE,0,VLOOKUP(M$5,Luong!$C$8:$H$22,6))</f>
        <v>0</v>
      </c>
      <c r="N103" s="64">
        <f>IF(ISBLANK(F103)=TRUE,0,VLOOKUP(N$5,Luong!$C$8:$H$22,6))</f>
        <v>0</v>
      </c>
      <c r="O103" s="64">
        <f>IF(ISBLANK(G103)=TRUE,0,VLOOKUP(O$5,Luong!$C$8:$H$22,6))</f>
        <v>0</v>
      </c>
      <c r="P103" s="64">
        <f>IF(ISBLANK(H103)=TRUE,0,VLOOKUP(P$5,Luong!$C$8:$H$22,6))</f>
        <v>165614</v>
      </c>
      <c r="Q103" s="64">
        <f>IF(ISBLANK(I103)=TRUE,0,VLOOKUP(Q$5,Luong!$C$8:$H$22,6))</f>
        <v>0</v>
      </c>
      <c r="R103" s="64">
        <f>IF(ISBLANK(J103)=TRUE,0,VLOOKUP(R$5,Luong!$C$8:$H$22,6))</f>
        <v>0</v>
      </c>
      <c r="S103" s="64">
        <f>IF(ISBLANK(K103)=TRUE,0,VLOOKUP(S$5,Luong!$C$8:$H$22,6))</f>
        <v>0</v>
      </c>
      <c r="T103" s="64">
        <f>IF(ISBLANK(L103)=TRUE,0,VLOOKUP(T$5,Luong!$C$8:$H$22,6))</f>
        <v>0</v>
      </c>
      <c r="U103" s="64">
        <f t="shared" si="53"/>
        <v>165614</v>
      </c>
      <c r="V103" s="65">
        <v>0.1</v>
      </c>
      <c r="W103" s="64">
        <f t="shared" si="54"/>
        <v>16561</v>
      </c>
      <c r="X103" s="64">
        <f t="shared" si="51"/>
        <v>1461</v>
      </c>
      <c r="Y103" s="64">
        <f t="shared" si="55"/>
        <v>18022</v>
      </c>
    </row>
    <row r="104" spans="1:25" ht="31.5" x14ac:dyDescent="0.25">
      <c r="A104" s="163" t="s">
        <v>228</v>
      </c>
      <c r="B104" s="72" t="s">
        <v>60</v>
      </c>
      <c r="C104" s="68" t="s">
        <v>47</v>
      </c>
      <c r="D104" s="68"/>
      <c r="E104" s="86"/>
      <c r="F104" s="86"/>
      <c r="G104" s="86"/>
      <c r="H104" s="86">
        <v>1</v>
      </c>
      <c r="I104" s="86"/>
      <c r="J104" s="86"/>
      <c r="K104" s="86"/>
      <c r="L104" s="86"/>
      <c r="M104" s="64">
        <f>IF(ISBLANK(E104)=TRUE,0,VLOOKUP(M$5,Luong!$C$8:$H$22,6))</f>
        <v>0</v>
      </c>
      <c r="N104" s="64">
        <f>IF(ISBLANK(F104)=TRUE,0,VLOOKUP(N$5,Luong!$C$8:$H$22,6))</f>
        <v>0</v>
      </c>
      <c r="O104" s="64">
        <f>IF(ISBLANK(G104)=TRUE,0,VLOOKUP(O$5,Luong!$C$8:$H$22,6))</f>
        <v>0</v>
      </c>
      <c r="P104" s="64">
        <f>IF(ISBLANK(H104)=TRUE,0,VLOOKUP(P$5,Luong!$C$8:$H$22,6))</f>
        <v>165614</v>
      </c>
      <c r="Q104" s="64">
        <f>IF(ISBLANK(I104)=TRUE,0,VLOOKUP(Q$5,Luong!$C$8:$H$22,6))</f>
        <v>0</v>
      </c>
      <c r="R104" s="64">
        <f>IF(ISBLANK(J104)=TRUE,0,VLOOKUP(R$5,Luong!$C$8:$H$22,6))</f>
        <v>0</v>
      </c>
      <c r="S104" s="64">
        <f>IF(ISBLANK(K104)=TRUE,0,VLOOKUP(S$5,Luong!$C$8:$H$22,6))</f>
        <v>0</v>
      </c>
      <c r="T104" s="64">
        <f>IF(ISBLANK(L104)=TRUE,0,VLOOKUP(T$5,Luong!$C$8:$H$22,6))</f>
        <v>0</v>
      </c>
      <c r="U104" s="64">
        <f t="shared" si="53"/>
        <v>165614</v>
      </c>
      <c r="V104" s="65">
        <v>0.1</v>
      </c>
      <c r="W104" s="64">
        <f t="shared" si="54"/>
        <v>16561</v>
      </c>
      <c r="X104" s="64">
        <f t="shared" si="51"/>
        <v>1461</v>
      </c>
      <c r="Y104" s="64">
        <f t="shared" si="55"/>
        <v>18022</v>
      </c>
    </row>
    <row r="105" spans="1:25" ht="47.25" x14ac:dyDescent="0.25">
      <c r="A105" s="163" t="s">
        <v>229</v>
      </c>
      <c r="B105" s="72" t="s">
        <v>425</v>
      </c>
      <c r="C105" s="68"/>
      <c r="D105" s="68"/>
      <c r="E105" s="86"/>
      <c r="F105" s="86"/>
      <c r="G105" s="86"/>
      <c r="H105" s="86"/>
      <c r="I105" s="86"/>
      <c r="J105" s="86"/>
      <c r="K105" s="86"/>
      <c r="L105" s="86"/>
      <c r="M105" s="64">
        <f>IF(ISBLANK(E105)=TRUE,0,VLOOKUP(M$5,Luong!$C$8:$H$22,6))</f>
        <v>0</v>
      </c>
      <c r="N105" s="64">
        <f>IF(ISBLANK(F105)=TRUE,0,VLOOKUP(N$5,Luong!$C$8:$H$22,6))</f>
        <v>0</v>
      </c>
      <c r="O105" s="64">
        <f>IF(ISBLANK(G105)=TRUE,0,VLOOKUP(O$5,Luong!$C$8:$H$22,6))</f>
        <v>0</v>
      </c>
      <c r="P105" s="64">
        <f>IF(ISBLANK(H105)=TRUE,0,VLOOKUP(P$5,Luong!$C$8:$H$22,6))</f>
        <v>0</v>
      </c>
      <c r="Q105" s="64">
        <f>IF(ISBLANK(I105)=TRUE,0,VLOOKUP(Q$5,Luong!$C$8:$H$22,6))</f>
        <v>0</v>
      </c>
      <c r="R105" s="64">
        <f>IF(ISBLANK(J105)=TRUE,0,VLOOKUP(R$5,Luong!$C$8:$H$22,6))</f>
        <v>0</v>
      </c>
      <c r="S105" s="64">
        <f>IF(ISBLANK(K105)=TRUE,0,VLOOKUP(S$5,Luong!$C$8:$H$22,6))</f>
        <v>0</v>
      </c>
      <c r="T105" s="64">
        <f>IF(ISBLANK(L105)=TRUE,0,VLOOKUP(T$5,Luong!$C$8:$H$22,6))</f>
        <v>0</v>
      </c>
      <c r="U105" s="64">
        <f t="shared" si="53"/>
        <v>0</v>
      </c>
      <c r="V105" s="65"/>
      <c r="W105" s="64">
        <f t="shared" si="54"/>
        <v>0</v>
      </c>
      <c r="X105" s="64">
        <f t="shared" si="51"/>
        <v>0</v>
      </c>
      <c r="Y105" s="64">
        <f t="shared" si="55"/>
        <v>0</v>
      </c>
    </row>
    <row r="106" spans="1:25" ht="47.25" x14ac:dyDescent="0.25">
      <c r="A106" s="172" t="s">
        <v>230</v>
      </c>
      <c r="B106" s="63" t="s">
        <v>61</v>
      </c>
      <c r="C106" s="57"/>
      <c r="D106" s="57"/>
      <c r="E106" s="86"/>
      <c r="F106" s="86"/>
      <c r="G106" s="86"/>
      <c r="H106" s="86"/>
      <c r="I106" s="86"/>
      <c r="J106" s="86"/>
      <c r="K106" s="86"/>
      <c r="L106" s="86"/>
      <c r="M106" s="64"/>
      <c r="N106" s="64"/>
      <c r="O106" s="64"/>
      <c r="P106" s="64"/>
      <c r="Q106" s="64"/>
      <c r="R106" s="64"/>
      <c r="S106" s="64"/>
      <c r="T106" s="64"/>
      <c r="U106" s="64"/>
      <c r="V106" s="65"/>
      <c r="W106" s="64"/>
      <c r="X106" s="64"/>
      <c r="Y106" s="64"/>
    </row>
    <row r="107" spans="1:25" ht="94.5" x14ac:dyDescent="0.25">
      <c r="A107" s="163" t="s">
        <v>231</v>
      </c>
      <c r="B107" s="72" t="s">
        <v>62</v>
      </c>
      <c r="C107" s="68"/>
      <c r="D107" s="68"/>
      <c r="E107" s="86"/>
      <c r="F107" s="86"/>
      <c r="G107" s="86"/>
      <c r="H107" s="86"/>
      <c r="I107" s="86"/>
      <c r="J107" s="86"/>
      <c r="K107" s="86"/>
      <c r="L107" s="86"/>
      <c r="M107" s="64"/>
      <c r="N107" s="64"/>
      <c r="O107" s="64"/>
      <c r="P107" s="64"/>
      <c r="Q107" s="64"/>
      <c r="R107" s="64"/>
      <c r="S107" s="64"/>
      <c r="T107" s="64"/>
      <c r="U107" s="64"/>
      <c r="V107" s="65"/>
      <c r="W107" s="64"/>
      <c r="X107" s="64"/>
      <c r="Y107" s="64"/>
    </row>
    <row r="108" spans="1:25" x14ac:dyDescent="0.25">
      <c r="A108" s="163"/>
      <c r="B108" s="8" t="s">
        <v>312</v>
      </c>
      <c r="C108" s="10" t="s">
        <v>318</v>
      </c>
      <c r="D108" s="10" t="s">
        <v>323</v>
      </c>
      <c r="E108" s="86">
        <v>1</v>
      </c>
      <c r="F108" s="86"/>
      <c r="G108" s="86"/>
      <c r="H108" s="86"/>
      <c r="I108" s="86"/>
      <c r="J108" s="86"/>
      <c r="K108" s="86"/>
      <c r="L108" s="86"/>
      <c r="M108" s="64">
        <f>IF(ISBLANK(E108)=TRUE,0,VLOOKUP(M$5,Luong!$C$8:$H$22,6))</f>
        <v>131642</v>
      </c>
      <c r="N108" s="64">
        <f>IF(ISBLANK(F108)=TRUE,0,VLOOKUP(N$5,Luong!$C$8:$H$22,6))</f>
        <v>0</v>
      </c>
      <c r="O108" s="64">
        <f>IF(ISBLANK(G108)=TRUE,0,VLOOKUP(O$5,Luong!$C$8:$H$22,6))</f>
        <v>0</v>
      </c>
      <c r="P108" s="64">
        <f>IF(ISBLANK(H108)=TRUE,0,VLOOKUP(P$5,Luong!$C$8:$H$22,6))</f>
        <v>0</v>
      </c>
      <c r="Q108" s="64">
        <f>IF(ISBLANK(I108)=TRUE,0,VLOOKUP(Q$5,Luong!$C$8:$H$22,6))</f>
        <v>0</v>
      </c>
      <c r="R108" s="64">
        <f>IF(ISBLANK(J108)=TRUE,0,VLOOKUP(R$5,Luong!$C$8:$H$22,6))</f>
        <v>0</v>
      </c>
      <c r="S108" s="64">
        <f>IF(ISBLANK(K108)=TRUE,0,VLOOKUP(S$5,Luong!$C$8:$H$22,6))</f>
        <v>0</v>
      </c>
      <c r="T108" s="64">
        <f>IF(ISBLANK(L108)=TRUE,0,VLOOKUP(T$5,Luong!$C$8:$H$22,6))</f>
        <v>0</v>
      </c>
      <c r="U108" s="64">
        <f t="shared" ref="U108:U113" si="56">SUM(E108*M108,F108*N108,G108*O108,H108*P108,I108*Q108,J108*R108,K108*S108,L108*T108)</f>
        <v>131642</v>
      </c>
      <c r="V108" s="65">
        <f>ROUND(V109*0.8,4)</f>
        <v>9.1999999999999998E-3</v>
      </c>
      <c r="W108" s="64">
        <f t="shared" ref="W108:W113" si="57">ROUND(U108*V108,0)</f>
        <v>1211</v>
      </c>
      <c r="X108" s="64">
        <f t="shared" ref="X108:X157" si="58">ROUND((W108/1.235)*(34/312),0)</f>
        <v>107</v>
      </c>
      <c r="Y108" s="64">
        <f t="shared" ref="Y108:Y113" si="59">SUM(W108:X108)</f>
        <v>1318</v>
      </c>
    </row>
    <row r="109" spans="1:25" x14ac:dyDescent="0.25">
      <c r="A109" s="163"/>
      <c r="B109" s="8" t="s">
        <v>313</v>
      </c>
      <c r="C109" s="10" t="s">
        <v>63</v>
      </c>
      <c r="D109" s="10" t="s">
        <v>309</v>
      </c>
      <c r="E109" s="86">
        <v>1</v>
      </c>
      <c r="F109" s="86"/>
      <c r="G109" s="86"/>
      <c r="H109" s="86"/>
      <c r="I109" s="86"/>
      <c r="J109" s="86"/>
      <c r="K109" s="86"/>
      <c r="L109" s="86"/>
      <c r="M109" s="64">
        <f>IF(ISBLANK(E109)=TRUE,0,VLOOKUP(M$5,Luong!$C$8:$H$22,6))</f>
        <v>131642</v>
      </c>
      <c r="N109" s="64">
        <f>IF(ISBLANK(F109)=TRUE,0,VLOOKUP(N$5,Luong!$C$8:$H$22,6))</f>
        <v>0</v>
      </c>
      <c r="O109" s="64">
        <f>IF(ISBLANK(G109)=TRUE,0,VLOOKUP(O$5,Luong!$C$8:$H$22,6))</f>
        <v>0</v>
      </c>
      <c r="P109" s="64">
        <f>IF(ISBLANK(H109)=TRUE,0,VLOOKUP(P$5,Luong!$C$8:$H$22,6))</f>
        <v>0</v>
      </c>
      <c r="Q109" s="64">
        <f>IF(ISBLANK(I109)=TRUE,0,VLOOKUP(Q$5,Luong!$C$8:$H$22,6))</f>
        <v>0</v>
      </c>
      <c r="R109" s="64">
        <f>IF(ISBLANK(J109)=TRUE,0,VLOOKUP(R$5,Luong!$C$8:$H$22,6))</f>
        <v>0</v>
      </c>
      <c r="S109" s="64">
        <f>IF(ISBLANK(K109)=TRUE,0,VLOOKUP(S$5,Luong!$C$8:$H$22,6))</f>
        <v>0</v>
      </c>
      <c r="T109" s="64">
        <f>IF(ISBLANK(L109)=TRUE,0,VLOOKUP(T$5,Luong!$C$8:$H$22,6))</f>
        <v>0</v>
      </c>
      <c r="U109" s="64">
        <f t="shared" si="56"/>
        <v>131642</v>
      </c>
      <c r="V109" s="65">
        <v>1.15E-2</v>
      </c>
      <c r="W109" s="64">
        <f t="shared" si="57"/>
        <v>1514</v>
      </c>
      <c r="X109" s="64">
        <f t="shared" si="58"/>
        <v>134</v>
      </c>
      <c r="Y109" s="64">
        <f t="shared" si="59"/>
        <v>1648</v>
      </c>
    </row>
    <row r="110" spans="1:25" x14ac:dyDescent="0.25">
      <c r="A110" s="163"/>
      <c r="B110" s="8" t="s">
        <v>314</v>
      </c>
      <c r="C110" s="10" t="s">
        <v>319</v>
      </c>
      <c r="D110" s="10" t="s">
        <v>311</v>
      </c>
      <c r="E110" s="86">
        <v>1</v>
      </c>
      <c r="F110" s="86"/>
      <c r="G110" s="86"/>
      <c r="H110" s="86"/>
      <c r="I110" s="86"/>
      <c r="J110" s="86"/>
      <c r="K110" s="86"/>
      <c r="L110" s="86"/>
      <c r="M110" s="64">
        <f>IF(ISBLANK(E110)=TRUE,0,VLOOKUP(M$5,Luong!$C$8:$H$22,6))</f>
        <v>131642</v>
      </c>
      <c r="N110" s="64">
        <f>IF(ISBLANK(F110)=TRUE,0,VLOOKUP(N$5,Luong!$C$8:$H$22,6))</f>
        <v>0</v>
      </c>
      <c r="O110" s="64">
        <f>IF(ISBLANK(G110)=TRUE,0,VLOOKUP(O$5,Luong!$C$8:$H$22,6))</f>
        <v>0</v>
      </c>
      <c r="P110" s="64">
        <f>IF(ISBLANK(H110)=TRUE,0,VLOOKUP(P$5,Luong!$C$8:$H$22,6))</f>
        <v>0</v>
      </c>
      <c r="Q110" s="64">
        <f>IF(ISBLANK(I110)=TRUE,0,VLOOKUP(Q$5,Luong!$C$8:$H$22,6))</f>
        <v>0</v>
      </c>
      <c r="R110" s="64">
        <f>IF(ISBLANK(J110)=TRUE,0,VLOOKUP(R$5,Luong!$C$8:$H$22,6))</f>
        <v>0</v>
      </c>
      <c r="S110" s="64">
        <f>IF(ISBLANK(K110)=TRUE,0,VLOOKUP(S$5,Luong!$C$8:$H$22,6))</f>
        <v>0</v>
      </c>
      <c r="T110" s="64">
        <f>IF(ISBLANK(L110)=TRUE,0,VLOOKUP(T$5,Luong!$C$8:$H$22,6))</f>
        <v>0</v>
      </c>
      <c r="U110" s="64">
        <f t="shared" si="56"/>
        <v>131642</v>
      </c>
      <c r="V110" s="65">
        <f>ROUND(V109*1.5,4)</f>
        <v>1.7299999999999999E-2</v>
      </c>
      <c r="W110" s="64">
        <f t="shared" si="57"/>
        <v>2277</v>
      </c>
      <c r="X110" s="64">
        <f t="shared" si="58"/>
        <v>201</v>
      </c>
      <c r="Y110" s="64">
        <f t="shared" si="59"/>
        <v>2478</v>
      </c>
    </row>
    <row r="111" spans="1:25" x14ac:dyDescent="0.25">
      <c r="A111" s="163"/>
      <c r="B111" s="8" t="s">
        <v>315</v>
      </c>
      <c r="C111" s="10" t="s">
        <v>320</v>
      </c>
      <c r="D111" s="10" t="s">
        <v>324</v>
      </c>
      <c r="E111" s="86">
        <v>1</v>
      </c>
      <c r="F111" s="86"/>
      <c r="G111" s="86"/>
      <c r="H111" s="86"/>
      <c r="I111" s="86"/>
      <c r="J111" s="86"/>
      <c r="K111" s="86"/>
      <c r="L111" s="86"/>
      <c r="M111" s="64">
        <f>IF(ISBLANK(E111)=TRUE,0,VLOOKUP(M$5,Luong!$C$8:$H$22,6))</f>
        <v>131642</v>
      </c>
      <c r="N111" s="64">
        <f>IF(ISBLANK(F111)=TRUE,0,VLOOKUP(N$5,Luong!$C$8:$H$22,6))</f>
        <v>0</v>
      </c>
      <c r="O111" s="64">
        <f>IF(ISBLANK(G111)=TRUE,0,VLOOKUP(O$5,Luong!$C$8:$H$22,6))</f>
        <v>0</v>
      </c>
      <c r="P111" s="64">
        <f>IF(ISBLANK(H111)=TRUE,0,VLOOKUP(P$5,Luong!$C$8:$H$22,6))</f>
        <v>0</v>
      </c>
      <c r="Q111" s="64">
        <f>IF(ISBLANK(I111)=TRUE,0,VLOOKUP(Q$5,Luong!$C$8:$H$22,6))</f>
        <v>0</v>
      </c>
      <c r="R111" s="64">
        <f>IF(ISBLANK(J111)=TRUE,0,VLOOKUP(R$5,Luong!$C$8:$H$22,6))</f>
        <v>0</v>
      </c>
      <c r="S111" s="64">
        <f>IF(ISBLANK(K111)=TRUE,0,VLOOKUP(S$5,Luong!$C$8:$H$22,6))</f>
        <v>0</v>
      </c>
      <c r="T111" s="64">
        <f>IF(ISBLANK(L111)=TRUE,0,VLOOKUP(T$5,Luong!$C$8:$H$22,6))</f>
        <v>0</v>
      </c>
      <c r="U111" s="64">
        <f t="shared" si="56"/>
        <v>131642</v>
      </c>
      <c r="V111" s="65">
        <f>ROUND(V109*2.5,4)</f>
        <v>2.8799999999999999E-2</v>
      </c>
      <c r="W111" s="64">
        <f t="shared" si="57"/>
        <v>3791</v>
      </c>
      <c r="X111" s="64">
        <f t="shared" si="58"/>
        <v>335</v>
      </c>
      <c r="Y111" s="64">
        <f t="shared" si="59"/>
        <v>4126</v>
      </c>
    </row>
    <row r="112" spans="1:25" x14ac:dyDescent="0.25">
      <c r="A112" s="163"/>
      <c r="B112" s="8" t="s">
        <v>316</v>
      </c>
      <c r="C112" s="10" t="s">
        <v>321</v>
      </c>
      <c r="D112" s="10" t="s">
        <v>325</v>
      </c>
      <c r="E112" s="86">
        <v>1</v>
      </c>
      <c r="F112" s="86"/>
      <c r="G112" s="86"/>
      <c r="H112" s="86"/>
      <c r="I112" s="86"/>
      <c r="J112" s="86"/>
      <c r="K112" s="86"/>
      <c r="L112" s="86"/>
      <c r="M112" s="64">
        <f>IF(ISBLANK(E112)=TRUE,0,VLOOKUP(M$5,Luong!$C$8:$H$22,6))</f>
        <v>131642</v>
      </c>
      <c r="N112" s="64">
        <f>IF(ISBLANK(F112)=TRUE,0,VLOOKUP(N$5,Luong!$C$8:$H$22,6))</f>
        <v>0</v>
      </c>
      <c r="O112" s="64">
        <f>IF(ISBLANK(G112)=TRUE,0,VLOOKUP(O$5,Luong!$C$8:$H$22,6))</f>
        <v>0</v>
      </c>
      <c r="P112" s="64">
        <f>IF(ISBLANK(H112)=TRUE,0,VLOOKUP(P$5,Luong!$C$8:$H$22,6))</f>
        <v>0</v>
      </c>
      <c r="Q112" s="64">
        <f>IF(ISBLANK(I112)=TRUE,0,VLOOKUP(Q$5,Luong!$C$8:$H$22,6))</f>
        <v>0</v>
      </c>
      <c r="R112" s="64">
        <f>IF(ISBLANK(J112)=TRUE,0,VLOOKUP(R$5,Luong!$C$8:$H$22,6))</f>
        <v>0</v>
      </c>
      <c r="S112" s="64">
        <f>IF(ISBLANK(K112)=TRUE,0,VLOOKUP(S$5,Luong!$C$8:$H$22,6))</f>
        <v>0</v>
      </c>
      <c r="T112" s="64">
        <f>IF(ISBLANK(L112)=TRUE,0,VLOOKUP(T$5,Luong!$C$8:$H$22,6))</f>
        <v>0</v>
      </c>
      <c r="U112" s="64">
        <f t="shared" si="56"/>
        <v>131642</v>
      </c>
      <c r="V112" s="65">
        <f>ROUND(V109*5,4)</f>
        <v>5.7500000000000002E-2</v>
      </c>
      <c r="W112" s="64">
        <f t="shared" si="57"/>
        <v>7569</v>
      </c>
      <c r="X112" s="64">
        <f t="shared" si="58"/>
        <v>668</v>
      </c>
      <c r="Y112" s="64">
        <f t="shared" si="59"/>
        <v>8237</v>
      </c>
    </row>
    <row r="113" spans="1:25" ht="31.5" x14ac:dyDescent="0.25">
      <c r="A113" s="163"/>
      <c r="B113" s="8" t="s">
        <v>317</v>
      </c>
      <c r="C113" s="10" t="s">
        <v>322</v>
      </c>
      <c r="D113" s="10" t="s">
        <v>326</v>
      </c>
      <c r="E113" s="86">
        <v>1</v>
      </c>
      <c r="F113" s="86"/>
      <c r="G113" s="86"/>
      <c r="H113" s="86"/>
      <c r="I113" s="86"/>
      <c r="J113" s="86"/>
      <c r="K113" s="86"/>
      <c r="L113" s="86"/>
      <c r="M113" s="64">
        <f>IF(ISBLANK(E113)=TRUE,0,VLOOKUP(M$5,Luong!$C$8:$H$22,6))</f>
        <v>131642</v>
      </c>
      <c r="N113" s="64">
        <f>IF(ISBLANK(F113)=TRUE,0,VLOOKUP(N$5,Luong!$C$8:$H$22,6))</f>
        <v>0</v>
      </c>
      <c r="O113" s="64">
        <f>IF(ISBLANK(G113)=TRUE,0,VLOOKUP(O$5,Luong!$C$8:$H$22,6))</f>
        <v>0</v>
      </c>
      <c r="P113" s="64">
        <f>IF(ISBLANK(H113)=TRUE,0,VLOOKUP(P$5,Luong!$C$8:$H$22,6))</f>
        <v>0</v>
      </c>
      <c r="Q113" s="64">
        <f>IF(ISBLANK(I113)=TRUE,0,VLOOKUP(Q$5,Luong!$C$8:$H$22,6))</f>
        <v>0</v>
      </c>
      <c r="R113" s="64">
        <f>IF(ISBLANK(J113)=TRUE,0,VLOOKUP(R$5,Luong!$C$8:$H$22,6))</f>
        <v>0</v>
      </c>
      <c r="S113" s="64">
        <f>IF(ISBLANK(K113)=TRUE,0,VLOOKUP(S$5,Luong!$C$8:$H$22,6))</f>
        <v>0</v>
      </c>
      <c r="T113" s="64">
        <f>IF(ISBLANK(L113)=TRUE,0,VLOOKUP(T$5,Luong!$C$8:$H$22,6))</f>
        <v>0</v>
      </c>
      <c r="U113" s="64">
        <f t="shared" si="56"/>
        <v>131642</v>
      </c>
      <c r="V113" s="65">
        <f>ROUND(V109*10,4)</f>
        <v>0.115</v>
      </c>
      <c r="W113" s="64">
        <f t="shared" si="57"/>
        <v>15139</v>
      </c>
      <c r="X113" s="64">
        <f t="shared" si="58"/>
        <v>1336</v>
      </c>
      <c r="Y113" s="64">
        <f t="shared" si="59"/>
        <v>16475</v>
      </c>
    </row>
    <row r="114" spans="1:25" ht="47.25" x14ac:dyDescent="0.25">
      <c r="A114" s="163" t="s">
        <v>232</v>
      </c>
      <c r="B114" s="72" t="s">
        <v>64</v>
      </c>
      <c r="C114" s="68"/>
      <c r="D114" s="68"/>
      <c r="E114" s="86"/>
      <c r="F114" s="86"/>
      <c r="G114" s="86"/>
      <c r="H114" s="86"/>
      <c r="I114" s="86"/>
      <c r="J114" s="86"/>
      <c r="K114" s="86"/>
      <c r="L114" s="86"/>
      <c r="M114" s="64"/>
      <c r="N114" s="64"/>
      <c r="O114" s="64"/>
      <c r="P114" s="64"/>
      <c r="Q114" s="64"/>
      <c r="R114" s="64"/>
      <c r="S114" s="64"/>
      <c r="T114" s="64"/>
      <c r="U114" s="64"/>
      <c r="V114" s="65"/>
      <c r="W114" s="64"/>
      <c r="X114" s="64"/>
      <c r="Y114" s="64"/>
    </row>
    <row r="115" spans="1:25" ht="47.25" x14ac:dyDescent="0.25">
      <c r="A115" s="163" t="s">
        <v>331</v>
      </c>
      <c r="B115" s="72" t="s">
        <v>332</v>
      </c>
      <c r="C115" s="68"/>
      <c r="D115" s="68"/>
      <c r="E115" s="86"/>
      <c r="F115" s="86"/>
      <c r="G115" s="86"/>
      <c r="H115" s="86"/>
      <c r="I115" s="86"/>
      <c r="J115" s="86"/>
      <c r="K115" s="86"/>
      <c r="L115" s="86"/>
      <c r="M115" s="64"/>
      <c r="N115" s="64"/>
      <c r="O115" s="64"/>
      <c r="P115" s="64"/>
      <c r="Q115" s="64"/>
      <c r="R115" s="64"/>
      <c r="S115" s="64"/>
      <c r="T115" s="64"/>
      <c r="U115" s="64"/>
      <c r="V115" s="65"/>
      <c r="W115" s="64"/>
      <c r="X115" s="64"/>
      <c r="Y115" s="64"/>
    </row>
    <row r="116" spans="1:25" x14ac:dyDescent="0.25">
      <c r="A116" s="163"/>
      <c r="B116" s="8" t="s">
        <v>312</v>
      </c>
      <c r="C116" s="10" t="s">
        <v>318</v>
      </c>
      <c r="D116" s="10" t="s">
        <v>323</v>
      </c>
      <c r="E116" s="86">
        <v>1</v>
      </c>
      <c r="F116" s="86"/>
      <c r="G116" s="86"/>
      <c r="H116" s="86"/>
      <c r="I116" s="86"/>
      <c r="J116" s="86"/>
      <c r="K116" s="86"/>
      <c r="L116" s="86"/>
      <c r="M116" s="64">
        <f>IF(ISBLANK(E116)=TRUE,0,VLOOKUP(M$5,Luong!$C$8:$H$22,6))</f>
        <v>131642</v>
      </c>
      <c r="N116" s="64">
        <f>IF(ISBLANK(F116)=TRUE,0,VLOOKUP(N$5,Luong!$C$8:$H$22,6))</f>
        <v>0</v>
      </c>
      <c r="O116" s="64">
        <f>IF(ISBLANK(G116)=TRUE,0,VLOOKUP(O$5,Luong!$C$8:$H$22,6))</f>
        <v>0</v>
      </c>
      <c r="P116" s="64">
        <f>IF(ISBLANK(H116)=TRUE,0,VLOOKUP(P$5,Luong!$C$8:$H$22,6))</f>
        <v>0</v>
      </c>
      <c r="Q116" s="64">
        <f>IF(ISBLANK(I116)=TRUE,0,VLOOKUP(Q$5,Luong!$C$8:$H$22,6))</f>
        <v>0</v>
      </c>
      <c r="R116" s="64">
        <f>IF(ISBLANK(J116)=TRUE,0,VLOOKUP(R$5,Luong!$C$8:$H$22,6))</f>
        <v>0</v>
      </c>
      <c r="S116" s="64">
        <f>IF(ISBLANK(K116)=TRUE,0,VLOOKUP(S$5,Luong!$C$8:$H$22,6))</f>
        <v>0</v>
      </c>
      <c r="T116" s="64">
        <f>IF(ISBLANK(L116)=TRUE,0,VLOOKUP(T$5,Luong!$C$8:$H$22,6))</f>
        <v>0</v>
      </c>
      <c r="U116" s="64">
        <f t="shared" ref="U116:U121" si="60">SUM(E116*M116,F116*N116,G116*O116,H116*P116,I116*Q116,J116*R116,K116*S116,L116*T116)</f>
        <v>131642</v>
      </c>
      <c r="V116" s="65">
        <f>ROUND(V117*0.8,4)</f>
        <v>9.5999999999999992E-3</v>
      </c>
      <c r="W116" s="64">
        <f t="shared" ref="W116:W121" si="61">ROUND(U116*V116,0)</f>
        <v>1264</v>
      </c>
      <c r="X116" s="64">
        <f t="shared" si="58"/>
        <v>112</v>
      </c>
      <c r="Y116" s="64">
        <f t="shared" ref="Y116:Y121" si="62">SUM(W116:X116)</f>
        <v>1376</v>
      </c>
    </row>
    <row r="117" spans="1:25" x14ac:dyDescent="0.25">
      <c r="A117" s="163"/>
      <c r="B117" s="8" t="s">
        <v>313</v>
      </c>
      <c r="C117" s="10" t="s">
        <v>63</v>
      </c>
      <c r="D117" s="10" t="s">
        <v>309</v>
      </c>
      <c r="E117" s="86">
        <v>1</v>
      </c>
      <c r="F117" s="86"/>
      <c r="G117" s="86"/>
      <c r="H117" s="86"/>
      <c r="I117" s="86"/>
      <c r="J117" s="86"/>
      <c r="K117" s="86"/>
      <c r="L117" s="86"/>
      <c r="M117" s="64">
        <f>IF(ISBLANK(E117)=TRUE,0,VLOOKUP(M$5,Luong!$C$8:$H$22,6))</f>
        <v>131642</v>
      </c>
      <c r="N117" s="64">
        <f>IF(ISBLANK(F117)=TRUE,0,VLOOKUP(N$5,Luong!$C$8:$H$22,6))</f>
        <v>0</v>
      </c>
      <c r="O117" s="64">
        <f>IF(ISBLANK(G117)=TRUE,0,VLOOKUP(O$5,Luong!$C$8:$H$22,6))</f>
        <v>0</v>
      </c>
      <c r="P117" s="64">
        <f>IF(ISBLANK(H117)=TRUE,0,VLOOKUP(P$5,Luong!$C$8:$H$22,6))</f>
        <v>0</v>
      </c>
      <c r="Q117" s="64">
        <f>IF(ISBLANK(I117)=TRUE,0,VLOOKUP(Q$5,Luong!$C$8:$H$22,6))</f>
        <v>0</v>
      </c>
      <c r="R117" s="64">
        <f>IF(ISBLANK(J117)=TRUE,0,VLOOKUP(R$5,Luong!$C$8:$H$22,6))</f>
        <v>0</v>
      </c>
      <c r="S117" s="64">
        <f>IF(ISBLANK(K117)=TRUE,0,VLOOKUP(S$5,Luong!$C$8:$H$22,6))</f>
        <v>0</v>
      </c>
      <c r="T117" s="64">
        <f>IF(ISBLANK(L117)=TRUE,0,VLOOKUP(T$5,Luong!$C$8:$H$22,6))</f>
        <v>0</v>
      </c>
      <c r="U117" s="64">
        <f t="shared" si="60"/>
        <v>131642</v>
      </c>
      <c r="V117" s="65">
        <v>1.2E-2</v>
      </c>
      <c r="W117" s="64">
        <f t="shared" si="61"/>
        <v>1580</v>
      </c>
      <c r="X117" s="64">
        <f t="shared" si="58"/>
        <v>139</v>
      </c>
      <c r="Y117" s="64">
        <f t="shared" si="62"/>
        <v>1719</v>
      </c>
    </row>
    <row r="118" spans="1:25" x14ac:dyDescent="0.25">
      <c r="A118" s="163"/>
      <c r="B118" s="8" t="s">
        <v>314</v>
      </c>
      <c r="C118" s="10" t="s">
        <v>319</v>
      </c>
      <c r="D118" s="10" t="s">
        <v>311</v>
      </c>
      <c r="E118" s="86">
        <v>1</v>
      </c>
      <c r="F118" s="86"/>
      <c r="G118" s="86"/>
      <c r="H118" s="86"/>
      <c r="I118" s="86"/>
      <c r="J118" s="86"/>
      <c r="K118" s="86"/>
      <c r="L118" s="86"/>
      <c r="M118" s="64">
        <f>IF(ISBLANK(E118)=TRUE,0,VLOOKUP(M$5,Luong!$C$8:$H$22,6))</f>
        <v>131642</v>
      </c>
      <c r="N118" s="64">
        <f>IF(ISBLANK(F118)=TRUE,0,VLOOKUP(N$5,Luong!$C$8:$H$22,6))</f>
        <v>0</v>
      </c>
      <c r="O118" s="64">
        <f>IF(ISBLANK(G118)=TRUE,0,VLOOKUP(O$5,Luong!$C$8:$H$22,6))</f>
        <v>0</v>
      </c>
      <c r="P118" s="64">
        <f>IF(ISBLANK(H118)=TRUE,0,VLOOKUP(P$5,Luong!$C$8:$H$22,6))</f>
        <v>0</v>
      </c>
      <c r="Q118" s="64">
        <f>IF(ISBLANK(I118)=TRUE,0,VLOOKUP(Q$5,Luong!$C$8:$H$22,6))</f>
        <v>0</v>
      </c>
      <c r="R118" s="64">
        <f>IF(ISBLANK(J118)=TRUE,0,VLOOKUP(R$5,Luong!$C$8:$H$22,6))</f>
        <v>0</v>
      </c>
      <c r="S118" s="64">
        <f>IF(ISBLANK(K118)=TRUE,0,VLOOKUP(S$5,Luong!$C$8:$H$22,6))</f>
        <v>0</v>
      </c>
      <c r="T118" s="64">
        <f>IF(ISBLANK(L118)=TRUE,0,VLOOKUP(T$5,Luong!$C$8:$H$22,6))</f>
        <v>0</v>
      </c>
      <c r="U118" s="64">
        <f t="shared" si="60"/>
        <v>131642</v>
      </c>
      <c r="V118" s="65">
        <f>ROUND(V117*1.5,4)</f>
        <v>1.7999999999999999E-2</v>
      </c>
      <c r="W118" s="64">
        <f t="shared" si="61"/>
        <v>2370</v>
      </c>
      <c r="X118" s="64">
        <f t="shared" si="58"/>
        <v>209</v>
      </c>
      <c r="Y118" s="64">
        <f t="shared" si="62"/>
        <v>2579</v>
      </c>
    </row>
    <row r="119" spans="1:25" x14ac:dyDescent="0.25">
      <c r="A119" s="163"/>
      <c r="B119" s="8" t="s">
        <v>315</v>
      </c>
      <c r="C119" s="10" t="s">
        <v>320</v>
      </c>
      <c r="D119" s="10" t="s">
        <v>324</v>
      </c>
      <c r="E119" s="86">
        <v>1</v>
      </c>
      <c r="F119" s="86"/>
      <c r="G119" s="86"/>
      <c r="H119" s="86"/>
      <c r="I119" s="86"/>
      <c r="J119" s="86"/>
      <c r="K119" s="86"/>
      <c r="L119" s="86"/>
      <c r="M119" s="64">
        <f>IF(ISBLANK(E119)=TRUE,0,VLOOKUP(M$5,Luong!$C$8:$H$22,6))</f>
        <v>131642</v>
      </c>
      <c r="N119" s="64">
        <f>IF(ISBLANK(F119)=TRUE,0,VLOOKUP(N$5,Luong!$C$8:$H$22,6))</f>
        <v>0</v>
      </c>
      <c r="O119" s="64">
        <f>IF(ISBLANK(G119)=TRUE,0,VLOOKUP(O$5,Luong!$C$8:$H$22,6))</f>
        <v>0</v>
      </c>
      <c r="P119" s="64">
        <f>IF(ISBLANK(H119)=TRUE,0,VLOOKUP(P$5,Luong!$C$8:$H$22,6))</f>
        <v>0</v>
      </c>
      <c r="Q119" s="64">
        <f>IF(ISBLANK(I119)=TRUE,0,VLOOKUP(Q$5,Luong!$C$8:$H$22,6))</f>
        <v>0</v>
      </c>
      <c r="R119" s="64">
        <f>IF(ISBLANK(J119)=TRUE,0,VLOOKUP(R$5,Luong!$C$8:$H$22,6))</f>
        <v>0</v>
      </c>
      <c r="S119" s="64">
        <f>IF(ISBLANK(K119)=TRUE,0,VLOOKUP(S$5,Luong!$C$8:$H$22,6))</f>
        <v>0</v>
      </c>
      <c r="T119" s="64">
        <f>IF(ISBLANK(L119)=TRUE,0,VLOOKUP(T$5,Luong!$C$8:$H$22,6))</f>
        <v>0</v>
      </c>
      <c r="U119" s="64">
        <f t="shared" si="60"/>
        <v>131642</v>
      </c>
      <c r="V119" s="65">
        <f>ROUND(V117*2.5,4)</f>
        <v>0.03</v>
      </c>
      <c r="W119" s="64">
        <f t="shared" si="61"/>
        <v>3949</v>
      </c>
      <c r="X119" s="64">
        <f t="shared" si="58"/>
        <v>348</v>
      </c>
      <c r="Y119" s="64">
        <f t="shared" si="62"/>
        <v>4297</v>
      </c>
    </row>
    <row r="120" spans="1:25" x14ac:dyDescent="0.25">
      <c r="A120" s="163"/>
      <c r="B120" s="8" t="s">
        <v>316</v>
      </c>
      <c r="C120" s="10" t="s">
        <v>321</v>
      </c>
      <c r="D120" s="10" t="s">
        <v>325</v>
      </c>
      <c r="E120" s="86">
        <v>1</v>
      </c>
      <c r="F120" s="86"/>
      <c r="G120" s="86"/>
      <c r="H120" s="86"/>
      <c r="I120" s="86"/>
      <c r="J120" s="86"/>
      <c r="K120" s="86"/>
      <c r="L120" s="86"/>
      <c r="M120" s="64">
        <f>IF(ISBLANK(E120)=TRUE,0,VLOOKUP(M$5,Luong!$C$8:$H$22,6))</f>
        <v>131642</v>
      </c>
      <c r="N120" s="64">
        <f>IF(ISBLANK(F120)=TRUE,0,VLOOKUP(N$5,Luong!$C$8:$H$22,6))</f>
        <v>0</v>
      </c>
      <c r="O120" s="64">
        <f>IF(ISBLANK(G120)=TRUE,0,VLOOKUP(O$5,Luong!$C$8:$H$22,6))</f>
        <v>0</v>
      </c>
      <c r="P120" s="64">
        <f>IF(ISBLANK(H120)=TRUE,0,VLOOKUP(P$5,Luong!$C$8:$H$22,6))</f>
        <v>0</v>
      </c>
      <c r="Q120" s="64">
        <f>IF(ISBLANK(I120)=TRUE,0,VLOOKUP(Q$5,Luong!$C$8:$H$22,6))</f>
        <v>0</v>
      </c>
      <c r="R120" s="64">
        <f>IF(ISBLANK(J120)=TRUE,0,VLOOKUP(R$5,Luong!$C$8:$H$22,6))</f>
        <v>0</v>
      </c>
      <c r="S120" s="64">
        <f>IF(ISBLANK(K120)=TRUE,0,VLOOKUP(S$5,Luong!$C$8:$H$22,6))</f>
        <v>0</v>
      </c>
      <c r="T120" s="64">
        <f>IF(ISBLANK(L120)=TRUE,0,VLOOKUP(T$5,Luong!$C$8:$H$22,6))</f>
        <v>0</v>
      </c>
      <c r="U120" s="64">
        <f t="shared" si="60"/>
        <v>131642</v>
      </c>
      <c r="V120" s="65">
        <f>ROUND(V117*5,4)</f>
        <v>0.06</v>
      </c>
      <c r="W120" s="64">
        <f t="shared" si="61"/>
        <v>7899</v>
      </c>
      <c r="X120" s="64">
        <f t="shared" si="58"/>
        <v>697</v>
      </c>
      <c r="Y120" s="64">
        <f t="shared" si="62"/>
        <v>8596</v>
      </c>
    </row>
    <row r="121" spans="1:25" ht="31.5" x14ac:dyDescent="0.25">
      <c r="A121" s="163"/>
      <c r="B121" s="8" t="s">
        <v>317</v>
      </c>
      <c r="C121" s="10" t="s">
        <v>322</v>
      </c>
      <c r="D121" s="10" t="s">
        <v>326</v>
      </c>
      <c r="E121" s="86">
        <v>1</v>
      </c>
      <c r="F121" s="86"/>
      <c r="G121" s="86"/>
      <c r="H121" s="86"/>
      <c r="I121" s="86"/>
      <c r="J121" s="86"/>
      <c r="K121" s="86"/>
      <c r="L121" s="86"/>
      <c r="M121" s="64">
        <f>IF(ISBLANK(E121)=TRUE,0,VLOOKUP(M$5,Luong!$C$8:$H$22,6))</f>
        <v>131642</v>
      </c>
      <c r="N121" s="64">
        <f>IF(ISBLANK(F121)=TRUE,0,VLOOKUP(N$5,Luong!$C$8:$H$22,6))</f>
        <v>0</v>
      </c>
      <c r="O121" s="64">
        <f>IF(ISBLANK(G121)=TRUE,0,VLOOKUP(O$5,Luong!$C$8:$H$22,6))</f>
        <v>0</v>
      </c>
      <c r="P121" s="64">
        <f>IF(ISBLANK(H121)=TRUE,0,VLOOKUP(P$5,Luong!$C$8:$H$22,6))</f>
        <v>0</v>
      </c>
      <c r="Q121" s="64">
        <f>IF(ISBLANK(I121)=TRUE,0,VLOOKUP(Q$5,Luong!$C$8:$H$22,6))</f>
        <v>0</v>
      </c>
      <c r="R121" s="64">
        <f>IF(ISBLANK(J121)=TRUE,0,VLOOKUP(R$5,Luong!$C$8:$H$22,6))</f>
        <v>0</v>
      </c>
      <c r="S121" s="64">
        <f>IF(ISBLANK(K121)=TRUE,0,VLOOKUP(S$5,Luong!$C$8:$H$22,6))</f>
        <v>0</v>
      </c>
      <c r="T121" s="64">
        <f>IF(ISBLANK(L121)=TRUE,0,VLOOKUP(T$5,Luong!$C$8:$H$22,6))</f>
        <v>0</v>
      </c>
      <c r="U121" s="64">
        <f t="shared" si="60"/>
        <v>131642</v>
      </c>
      <c r="V121" s="65">
        <f>ROUND(V117*10,4)</f>
        <v>0.12</v>
      </c>
      <c r="W121" s="64">
        <f t="shared" si="61"/>
        <v>15797</v>
      </c>
      <c r="X121" s="64">
        <f t="shared" si="58"/>
        <v>1394</v>
      </c>
      <c r="Y121" s="64">
        <f t="shared" si="62"/>
        <v>17191</v>
      </c>
    </row>
    <row r="122" spans="1:25" ht="47.25" x14ac:dyDescent="0.25">
      <c r="A122" s="163" t="s">
        <v>333</v>
      </c>
      <c r="B122" s="72" t="s">
        <v>334</v>
      </c>
      <c r="C122" s="68"/>
      <c r="D122" s="68"/>
      <c r="E122" s="86"/>
      <c r="F122" s="86"/>
      <c r="G122" s="86"/>
      <c r="H122" s="86"/>
      <c r="I122" s="86"/>
      <c r="J122" s="86"/>
      <c r="K122" s="86"/>
      <c r="L122" s="86"/>
      <c r="M122" s="64"/>
      <c r="N122" s="64"/>
      <c r="O122" s="64"/>
      <c r="P122" s="64"/>
      <c r="Q122" s="64"/>
      <c r="R122" s="64"/>
      <c r="S122" s="64"/>
      <c r="T122" s="64"/>
      <c r="U122" s="64"/>
      <c r="V122" s="65"/>
      <c r="W122" s="64"/>
      <c r="X122" s="64"/>
      <c r="Y122" s="64"/>
    </row>
    <row r="123" spans="1:25" ht="31.5" x14ac:dyDescent="0.25">
      <c r="A123" s="163"/>
      <c r="B123" s="8" t="s">
        <v>312</v>
      </c>
      <c r="C123" s="10" t="s">
        <v>318</v>
      </c>
      <c r="D123" s="10" t="s">
        <v>335</v>
      </c>
      <c r="E123" s="86">
        <v>1</v>
      </c>
      <c r="F123" s="86"/>
      <c r="G123" s="86"/>
      <c r="H123" s="86"/>
      <c r="I123" s="86"/>
      <c r="J123" s="86"/>
      <c r="K123" s="86"/>
      <c r="L123" s="86"/>
      <c r="M123" s="64">
        <f>IF(ISBLANK(E123)=TRUE,0,VLOOKUP(M$5,Luong!$C$8:$H$22,6))</f>
        <v>131642</v>
      </c>
      <c r="N123" s="64">
        <f>IF(ISBLANK(F123)=TRUE,0,VLOOKUP(N$5,Luong!$C$8:$H$22,6))</f>
        <v>0</v>
      </c>
      <c r="O123" s="64">
        <f>IF(ISBLANK(G123)=TRUE,0,VLOOKUP(O$5,Luong!$C$8:$H$22,6))</f>
        <v>0</v>
      </c>
      <c r="P123" s="64">
        <f>IF(ISBLANK(H123)=TRUE,0,VLOOKUP(P$5,Luong!$C$8:$H$22,6))</f>
        <v>0</v>
      </c>
      <c r="Q123" s="64">
        <f>IF(ISBLANK(I123)=TRUE,0,VLOOKUP(Q$5,Luong!$C$8:$H$22,6))</f>
        <v>0</v>
      </c>
      <c r="R123" s="64">
        <f>IF(ISBLANK(J123)=TRUE,0,VLOOKUP(R$5,Luong!$C$8:$H$22,6))</f>
        <v>0</v>
      </c>
      <c r="S123" s="64">
        <f>IF(ISBLANK(K123)=TRUE,0,VLOOKUP(S$5,Luong!$C$8:$H$22,6))</f>
        <v>0</v>
      </c>
      <c r="T123" s="64">
        <f>IF(ISBLANK(L123)=TRUE,0,VLOOKUP(T$5,Luong!$C$8:$H$22,6))</f>
        <v>0</v>
      </c>
      <c r="U123" s="64">
        <f t="shared" ref="U123:U128" si="63">SUM(E123*M123,F123*N123,G123*O123,H123*P123,I123*Q123,J123*R123,K123*S123,L123*T123)</f>
        <v>131642</v>
      </c>
      <c r="V123" s="65">
        <f>ROUND(V116*2,4)</f>
        <v>1.9199999999999998E-2</v>
      </c>
      <c r="W123" s="64">
        <f t="shared" ref="W123:W128" si="64">ROUND(U123*V123,0)</f>
        <v>2528</v>
      </c>
      <c r="X123" s="64">
        <f t="shared" si="58"/>
        <v>223</v>
      </c>
      <c r="Y123" s="64">
        <f t="shared" ref="Y123:Y128" si="65">SUM(W123:X123)</f>
        <v>2751</v>
      </c>
    </row>
    <row r="124" spans="1:25" ht="31.5" x14ac:dyDescent="0.25">
      <c r="A124" s="163"/>
      <c r="B124" s="8" t="s">
        <v>313</v>
      </c>
      <c r="C124" s="10" t="s">
        <v>63</v>
      </c>
      <c r="D124" s="10" t="s">
        <v>336</v>
      </c>
      <c r="E124" s="86">
        <v>1</v>
      </c>
      <c r="F124" s="86"/>
      <c r="G124" s="86"/>
      <c r="H124" s="86"/>
      <c r="I124" s="86"/>
      <c r="J124" s="86"/>
      <c r="K124" s="86"/>
      <c r="L124" s="86"/>
      <c r="M124" s="64">
        <f>IF(ISBLANK(E124)=TRUE,0,VLOOKUP(M$5,Luong!$C$8:$H$22,6))</f>
        <v>131642</v>
      </c>
      <c r="N124" s="64">
        <f>IF(ISBLANK(F124)=TRUE,0,VLOOKUP(N$5,Luong!$C$8:$H$22,6))</f>
        <v>0</v>
      </c>
      <c r="O124" s="64">
        <f>IF(ISBLANK(G124)=TRUE,0,VLOOKUP(O$5,Luong!$C$8:$H$22,6))</f>
        <v>0</v>
      </c>
      <c r="P124" s="64">
        <f>IF(ISBLANK(H124)=TRUE,0,VLOOKUP(P$5,Luong!$C$8:$H$22,6))</f>
        <v>0</v>
      </c>
      <c r="Q124" s="64">
        <f>IF(ISBLANK(I124)=TRUE,0,VLOOKUP(Q$5,Luong!$C$8:$H$22,6))</f>
        <v>0</v>
      </c>
      <c r="R124" s="64">
        <f>IF(ISBLANK(J124)=TRUE,0,VLOOKUP(R$5,Luong!$C$8:$H$22,6))</f>
        <v>0</v>
      </c>
      <c r="S124" s="64">
        <f>IF(ISBLANK(K124)=TRUE,0,VLOOKUP(S$5,Luong!$C$8:$H$22,6))</f>
        <v>0</v>
      </c>
      <c r="T124" s="64">
        <f>IF(ISBLANK(L124)=TRUE,0,VLOOKUP(T$5,Luong!$C$8:$H$22,6))</f>
        <v>0</v>
      </c>
      <c r="U124" s="64">
        <f t="shared" si="63"/>
        <v>131642</v>
      </c>
      <c r="V124" s="65">
        <f t="shared" ref="V124:V128" si="66">ROUND(V117*2,4)</f>
        <v>2.4E-2</v>
      </c>
      <c r="W124" s="64">
        <f t="shared" si="64"/>
        <v>3159</v>
      </c>
      <c r="X124" s="64">
        <f t="shared" si="58"/>
        <v>279</v>
      </c>
      <c r="Y124" s="64">
        <f t="shared" si="65"/>
        <v>3438</v>
      </c>
    </row>
    <row r="125" spans="1:25" ht="31.5" x14ac:dyDescent="0.25">
      <c r="A125" s="163"/>
      <c r="B125" s="8" t="s">
        <v>314</v>
      </c>
      <c r="C125" s="10" t="s">
        <v>319</v>
      </c>
      <c r="D125" s="10" t="s">
        <v>337</v>
      </c>
      <c r="E125" s="86">
        <v>1</v>
      </c>
      <c r="F125" s="86"/>
      <c r="G125" s="86"/>
      <c r="H125" s="86"/>
      <c r="I125" s="86"/>
      <c r="J125" s="86"/>
      <c r="K125" s="86"/>
      <c r="L125" s="86"/>
      <c r="M125" s="64">
        <f>IF(ISBLANK(E125)=TRUE,0,VLOOKUP(M$5,Luong!$C$8:$H$22,6))</f>
        <v>131642</v>
      </c>
      <c r="N125" s="64">
        <f>IF(ISBLANK(F125)=TRUE,0,VLOOKUP(N$5,Luong!$C$8:$H$22,6))</f>
        <v>0</v>
      </c>
      <c r="O125" s="64">
        <f>IF(ISBLANK(G125)=TRUE,0,VLOOKUP(O$5,Luong!$C$8:$H$22,6))</f>
        <v>0</v>
      </c>
      <c r="P125" s="64">
        <f>IF(ISBLANK(H125)=TRUE,0,VLOOKUP(P$5,Luong!$C$8:$H$22,6))</f>
        <v>0</v>
      </c>
      <c r="Q125" s="64">
        <f>IF(ISBLANK(I125)=TRUE,0,VLOOKUP(Q$5,Luong!$C$8:$H$22,6))</f>
        <v>0</v>
      </c>
      <c r="R125" s="64">
        <f>IF(ISBLANK(J125)=TRUE,0,VLOOKUP(R$5,Luong!$C$8:$H$22,6))</f>
        <v>0</v>
      </c>
      <c r="S125" s="64">
        <f>IF(ISBLANK(K125)=TRUE,0,VLOOKUP(S$5,Luong!$C$8:$H$22,6))</f>
        <v>0</v>
      </c>
      <c r="T125" s="64">
        <f>IF(ISBLANK(L125)=TRUE,0,VLOOKUP(T$5,Luong!$C$8:$H$22,6))</f>
        <v>0</v>
      </c>
      <c r="U125" s="64">
        <f t="shared" si="63"/>
        <v>131642</v>
      </c>
      <c r="V125" s="65">
        <f t="shared" si="66"/>
        <v>3.5999999999999997E-2</v>
      </c>
      <c r="W125" s="64">
        <f t="shared" si="64"/>
        <v>4739</v>
      </c>
      <c r="X125" s="64">
        <f t="shared" si="58"/>
        <v>418</v>
      </c>
      <c r="Y125" s="64">
        <f t="shared" si="65"/>
        <v>5157</v>
      </c>
    </row>
    <row r="126" spans="1:25" ht="31.5" x14ac:dyDescent="0.25">
      <c r="A126" s="163"/>
      <c r="B126" s="8" t="s">
        <v>315</v>
      </c>
      <c r="C126" s="10" t="s">
        <v>320</v>
      </c>
      <c r="D126" s="10" t="s">
        <v>338</v>
      </c>
      <c r="E126" s="86">
        <v>1</v>
      </c>
      <c r="F126" s="86"/>
      <c r="G126" s="86"/>
      <c r="H126" s="86"/>
      <c r="I126" s="86"/>
      <c r="J126" s="86"/>
      <c r="K126" s="86"/>
      <c r="L126" s="86"/>
      <c r="M126" s="64">
        <f>IF(ISBLANK(E126)=TRUE,0,VLOOKUP(M$5,Luong!$C$8:$H$22,6))</f>
        <v>131642</v>
      </c>
      <c r="N126" s="64">
        <f>IF(ISBLANK(F126)=TRUE,0,VLOOKUP(N$5,Luong!$C$8:$H$22,6))</f>
        <v>0</v>
      </c>
      <c r="O126" s="64">
        <f>IF(ISBLANK(G126)=TRUE,0,VLOOKUP(O$5,Luong!$C$8:$H$22,6))</f>
        <v>0</v>
      </c>
      <c r="P126" s="64">
        <f>IF(ISBLANK(H126)=TRUE,0,VLOOKUP(P$5,Luong!$C$8:$H$22,6))</f>
        <v>0</v>
      </c>
      <c r="Q126" s="64">
        <f>IF(ISBLANK(I126)=TRUE,0,VLOOKUP(Q$5,Luong!$C$8:$H$22,6))</f>
        <v>0</v>
      </c>
      <c r="R126" s="64">
        <f>IF(ISBLANK(J126)=TRUE,0,VLOOKUP(R$5,Luong!$C$8:$H$22,6))</f>
        <v>0</v>
      </c>
      <c r="S126" s="64">
        <f>IF(ISBLANK(K126)=TRUE,0,VLOOKUP(S$5,Luong!$C$8:$H$22,6))</f>
        <v>0</v>
      </c>
      <c r="T126" s="64">
        <f>IF(ISBLANK(L126)=TRUE,0,VLOOKUP(T$5,Luong!$C$8:$H$22,6))</f>
        <v>0</v>
      </c>
      <c r="U126" s="64">
        <f t="shared" si="63"/>
        <v>131642</v>
      </c>
      <c r="V126" s="65">
        <f t="shared" si="66"/>
        <v>0.06</v>
      </c>
      <c r="W126" s="64">
        <f t="shared" si="64"/>
        <v>7899</v>
      </c>
      <c r="X126" s="64">
        <f t="shared" si="58"/>
        <v>697</v>
      </c>
      <c r="Y126" s="64">
        <f t="shared" si="65"/>
        <v>8596</v>
      </c>
    </row>
    <row r="127" spans="1:25" ht="31.5" x14ac:dyDescent="0.25">
      <c r="A127" s="163"/>
      <c r="B127" s="8" t="s">
        <v>316</v>
      </c>
      <c r="C127" s="10" t="s">
        <v>321</v>
      </c>
      <c r="D127" s="10" t="s">
        <v>339</v>
      </c>
      <c r="E127" s="86">
        <v>1</v>
      </c>
      <c r="F127" s="86"/>
      <c r="G127" s="86"/>
      <c r="H127" s="86"/>
      <c r="I127" s="86"/>
      <c r="J127" s="86"/>
      <c r="K127" s="86"/>
      <c r="L127" s="86"/>
      <c r="M127" s="64">
        <f>IF(ISBLANK(E127)=TRUE,0,VLOOKUP(M$5,Luong!$C$8:$H$22,6))</f>
        <v>131642</v>
      </c>
      <c r="N127" s="64">
        <f>IF(ISBLANK(F127)=TRUE,0,VLOOKUP(N$5,Luong!$C$8:$H$22,6))</f>
        <v>0</v>
      </c>
      <c r="O127" s="64">
        <f>IF(ISBLANK(G127)=TRUE,0,VLOOKUP(O$5,Luong!$C$8:$H$22,6))</f>
        <v>0</v>
      </c>
      <c r="P127" s="64">
        <f>IF(ISBLANK(H127)=TRUE,0,VLOOKUP(P$5,Luong!$C$8:$H$22,6))</f>
        <v>0</v>
      </c>
      <c r="Q127" s="64">
        <f>IF(ISBLANK(I127)=TRUE,0,VLOOKUP(Q$5,Luong!$C$8:$H$22,6))</f>
        <v>0</v>
      </c>
      <c r="R127" s="64">
        <f>IF(ISBLANK(J127)=TRUE,0,VLOOKUP(R$5,Luong!$C$8:$H$22,6))</f>
        <v>0</v>
      </c>
      <c r="S127" s="64">
        <f>IF(ISBLANK(K127)=TRUE,0,VLOOKUP(S$5,Luong!$C$8:$H$22,6))</f>
        <v>0</v>
      </c>
      <c r="T127" s="64">
        <f>IF(ISBLANK(L127)=TRUE,0,VLOOKUP(T$5,Luong!$C$8:$H$22,6))</f>
        <v>0</v>
      </c>
      <c r="U127" s="64">
        <f t="shared" si="63"/>
        <v>131642</v>
      </c>
      <c r="V127" s="65">
        <f t="shared" si="66"/>
        <v>0.12</v>
      </c>
      <c r="W127" s="64">
        <f t="shared" si="64"/>
        <v>15797</v>
      </c>
      <c r="X127" s="64">
        <f t="shared" si="58"/>
        <v>1394</v>
      </c>
      <c r="Y127" s="64">
        <f t="shared" si="65"/>
        <v>17191</v>
      </c>
    </row>
    <row r="128" spans="1:25" ht="31.5" x14ac:dyDescent="0.25">
      <c r="A128" s="163"/>
      <c r="B128" s="8" t="s">
        <v>317</v>
      </c>
      <c r="C128" s="10" t="s">
        <v>322</v>
      </c>
      <c r="D128" s="10" t="s">
        <v>340</v>
      </c>
      <c r="E128" s="86">
        <v>1</v>
      </c>
      <c r="F128" s="86"/>
      <c r="G128" s="86"/>
      <c r="H128" s="86"/>
      <c r="I128" s="86"/>
      <c r="J128" s="86"/>
      <c r="K128" s="86"/>
      <c r="L128" s="86"/>
      <c r="M128" s="64">
        <f>IF(ISBLANK(E128)=TRUE,0,VLOOKUP(M$5,Luong!$C$8:$H$22,6))</f>
        <v>131642</v>
      </c>
      <c r="N128" s="64">
        <f>IF(ISBLANK(F128)=TRUE,0,VLOOKUP(N$5,Luong!$C$8:$H$22,6))</f>
        <v>0</v>
      </c>
      <c r="O128" s="64">
        <f>IF(ISBLANK(G128)=TRUE,0,VLOOKUP(O$5,Luong!$C$8:$H$22,6))</f>
        <v>0</v>
      </c>
      <c r="P128" s="64">
        <f>IF(ISBLANK(H128)=TRUE,0,VLOOKUP(P$5,Luong!$C$8:$H$22,6))</f>
        <v>0</v>
      </c>
      <c r="Q128" s="64">
        <f>IF(ISBLANK(I128)=TRUE,0,VLOOKUP(Q$5,Luong!$C$8:$H$22,6))</f>
        <v>0</v>
      </c>
      <c r="R128" s="64">
        <f>IF(ISBLANK(J128)=TRUE,0,VLOOKUP(R$5,Luong!$C$8:$H$22,6))</f>
        <v>0</v>
      </c>
      <c r="S128" s="64">
        <f>IF(ISBLANK(K128)=TRUE,0,VLOOKUP(S$5,Luong!$C$8:$H$22,6))</f>
        <v>0</v>
      </c>
      <c r="T128" s="64">
        <f>IF(ISBLANK(L128)=TRUE,0,VLOOKUP(T$5,Luong!$C$8:$H$22,6))</f>
        <v>0</v>
      </c>
      <c r="U128" s="64">
        <f t="shared" si="63"/>
        <v>131642</v>
      </c>
      <c r="V128" s="65">
        <f t="shared" si="66"/>
        <v>0.24</v>
      </c>
      <c r="W128" s="64">
        <f t="shared" si="64"/>
        <v>31594</v>
      </c>
      <c r="X128" s="64">
        <f t="shared" si="58"/>
        <v>2788</v>
      </c>
      <c r="Y128" s="64">
        <f t="shared" si="65"/>
        <v>34382</v>
      </c>
    </row>
    <row r="129" spans="1:25" ht="47.25" x14ac:dyDescent="0.25">
      <c r="A129" s="163" t="s">
        <v>233</v>
      </c>
      <c r="B129" s="72" t="s">
        <v>65</v>
      </c>
      <c r="C129" s="68"/>
      <c r="D129" s="68"/>
      <c r="E129" s="86"/>
      <c r="F129" s="86"/>
      <c r="G129" s="86"/>
      <c r="H129" s="86"/>
      <c r="I129" s="86"/>
      <c r="J129" s="86"/>
      <c r="K129" s="86"/>
      <c r="L129" s="86"/>
      <c r="M129" s="64"/>
      <c r="N129" s="64"/>
      <c r="O129" s="64"/>
      <c r="P129" s="64"/>
      <c r="Q129" s="64"/>
      <c r="R129" s="64"/>
      <c r="S129" s="64"/>
      <c r="T129" s="64"/>
      <c r="U129" s="64"/>
      <c r="V129" s="65"/>
      <c r="W129" s="64"/>
      <c r="X129" s="64"/>
      <c r="Y129" s="64"/>
    </row>
    <row r="130" spans="1:25" ht="47.25" x14ac:dyDescent="0.25">
      <c r="A130" s="163" t="s">
        <v>328</v>
      </c>
      <c r="B130" s="72" t="s">
        <v>327</v>
      </c>
      <c r="C130" s="68"/>
      <c r="D130" s="68"/>
      <c r="E130" s="86"/>
      <c r="F130" s="86"/>
      <c r="G130" s="86"/>
      <c r="H130" s="86"/>
      <c r="I130" s="86"/>
      <c r="J130" s="86"/>
      <c r="K130" s="86"/>
      <c r="L130" s="86"/>
      <c r="M130" s="64"/>
      <c r="N130" s="64"/>
      <c r="O130" s="64"/>
      <c r="P130" s="64"/>
      <c r="Q130" s="64"/>
      <c r="R130" s="64"/>
      <c r="S130" s="64"/>
      <c r="T130" s="64"/>
      <c r="U130" s="64"/>
      <c r="V130" s="65"/>
      <c r="W130" s="64"/>
      <c r="X130" s="64"/>
      <c r="Y130" s="64"/>
    </row>
    <row r="131" spans="1:25" x14ac:dyDescent="0.25">
      <c r="A131" s="163"/>
      <c r="B131" s="8" t="s">
        <v>312</v>
      </c>
      <c r="C131" s="10" t="s">
        <v>318</v>
      </c>
      <c r="D131" s="10" t="s">
        <v>323</v>
      </c>
      <c r="E131" s="86">
        <v>1</v>
      </c>
      <c r="F131" s="86"/>
      <c r="G131" s="86"/>
      <c r="H131" s="86"/>
      <c r="I131" s="86"/>
      <c r="J131" s="86"/>
      <c r="K131" s="86"/>
      <c r="L131" s="86"/>
      <c r="M131" s="64">
        <f>IF(ISBLANK(E131)=TRUE,0,VLOOKUP(M$5,Luong!$C$8:$H$22,6))</f>
        <v>131642</v>
      </c>
      <c r="N131" s="64">
        <f>IF(ISBLANK(F131)=TRUE,0,VLOOKUP(N$5,Luong!$C$8:$H$22,6))</f>
        <v>0</v>
      </c>
      <c r="O131" s="64">
        <f>IF(ISBLANK(G131)=TRUE,0,VLOOKUP(O$5,Luong!$C$8:$H$22,6))</f>
        <v>0</v>
      </c>
      <c r="P131" s="64">
        <f>IF(ISBLANK(H131)=TRUE,0,VLOOKUP(P$5,Luong!$C$8:$H$22,6))</f>
        <v>0</v>
      </c>
      <c r="Q131" s="64">
        <f>IF(ISBLANK(I131)=TRUE,0,VLOOKUP(Q$5,Luong!$C$8:$H$22,6))</f>
        <v>0</v>
      </c>
      <c r="R131" s="64">
        <f>IF(ISBLANK(J131)=TRUE,0,VLOOKUP(R$5,Luong!$C$8:$H$22,6))</f>
        <v>0</v>
      </c>
      <c r="S131" s="64">
        <f>IF(ISBLANK(K131)=TRUE,0,VLOOKUP(S$5,Luong!$C$8:$H$22,6))</f>
        <v>0</v>
      </c>
      <c r="T131" s="64">
        <f>IF(ISBLANK(L131)=TRUE,0,VLOOKUP(T$5,Luong!$C$8:$H$22,6))</f>
        <v>0</v>
      </c>
      <c r="U131" s="64">
        <f t="shared" ref="U131:U136" si="67">SUM(E131*M131,F131*N131,G131*O131,H131*P131,I131*Q131,J131*R131,K131*S131,L131*T131)</f>
        <v>131642</v>
      </c>
      <c r="V131" s="65">
        <f>ROUND(V132*0.8,4)</f>
        <v>1.9199999999999998E-2</v>
      </c>
      <c r="W131" s="64">
        <f t="shared" ref="W131:W136" si="68">ROUND(U131*V131,0)</f>
        <v>2528</v>
      </c>
      <c r="X131" s="64">
        <f t="shared" si="58"/>
        <v>223</v>
      </c>
      <c r="Y131" s="64">
        <f t="shared" ref="Y131:Y136" si="69">SUM(W131:X131)</f>
        <v>2751</v>
      </c>
    </row>
    <row r="132" spans="1:25" x14ac:dyDescent="0.25">
      <c r="A132" s="163"/>
      <c r="B132" s="8" t="s">
        <v>313</v>
      </c>
      <c r="C132" s="10" t="s">
        <v>63</v>
      </c>
      <c r="D132" s="10" t="s">
        <v>309</v>
      </c>
      <c r="E132" s="86">
        <v>1</v>
      </c>
      <c r="F132" s="86"/>
      <c r="G132" s="86"/>
      <c r="H132" s="86"/>
      <c r="I132" s="86"/>
      <c r="J132" s="86"/>
      <c r="K132" s="86"/>
      <c r="L132" s="86"/>
      <c r="M132" s="64">
        <f>IF(ISBLANK(E132)=TRUE,0,VLOOKUP(M$5,Luong!$C$8:$H$22,6))</f>
        <v>131642</v>
      </c>
      <c r="N132" s="64">
        <f>IF(ISBLANK(F132)=TRUE,0,VLOOKUP(N$5,Luong!$C$8:$H$22,6))</f>
        <v>0</v>
      </c>
      <c r="O132" s="64">
        <f>IF(ISBLANK(G132)=TRUE,0,VLOOKUP(O$5,Luong!$C$8:$H$22,6))</f>
        <v>0</v>
      </c>
      <c r="P132" s="64">
        <f>IF(ISBLANK(H132)=TRUE,0,VLOOKUP(P$5,Luong!$C$8:$H$22,6))</f>
        <v>0</v>
      </c>
      <c r="Q132" s="64">
        <f>IF(ISBLANK(I132)=TRUE,0,VLOOKUP(Q$5,Luong!$C$8:$H$22,6))</f>
        <v>0</v>
      </c>
      <c r="R132" s="64">
        <f>IF(ISBLANK(J132)=TRUE,0,VLOOKUP(R$5,Luong!$C$8:$H$22,6))</f>
        <v>0</v>
      </c>
      <c r="S132" s="64">
        <f>IF(ISBLANK(K132)=TRUE,0,VLOOKUP(S$5,Luong!$C$8:$H$22,6))</f>
        <v>0</v>
      </c>
      <c r="T132" s="64">
        <f>IF(ISBLANK(L132)=TRUE,0,VLOOKUP(T$5,Luong!$C$8:$H$22,6))</f>
        <v>0</v>
      </c>
      <c r="U132" s="64">
        <f t="shared" si="67"/>
        <v>131642</v>
      </c>
      <c r="V132" s="65">
        <v>2.4E-2</v>
      </c>
      <c r="W132" s="64">
        <f t="shared" si="68"/>
        <v>3159</v>
      </c>
      <c r="X132" s="64">
        <f t="shared" si="58"/>
        <v>279</v>
      </c>
      <c r="Y132" s="64">
        <f t="shared" si="69"/>
        <v>3438</v>
      </c>
    </row>
    <row r="133" spans="1:25" x14ac:dyDescent="0.25">
      <c r="A133" s="163"/>
      <c r="B133" s="8" t="s">
        <v>314</v>
      </c>
      <c r="C133" s="10" t="s">
        <v>319</v>
      </c>
      <c r="D133" s="10" t="s">
        <v>311</v>
      </c>
      <c r="E133" s="86">
        <v>1</v>
      </c>
      <c r="F133" s="86"/>
      <c r="G133" s="86"/>
      <c r="H133" s="86"/>
      <c r="I133" s="86"/>
      <c r="J133" s="86"/>
      <c r="K133" s="86"/>
      <c r="L133" s="86"/>
      <c r="M133" s="64">
        <f>IF(ISBLANK(E133)=TRUE,0,VLOOKUP(M$5,Luong!$C$8:$H$22,6))</f>
        <v>131642</v>
      </c>
      <c r="N133" s="64">
        <f>IF(ISBLANK(F133)=TRUE,0,VLOOKUP(N$5,Luong!$C$8:$H$22,6))</f>
        <v>0</v>
      </c>
      <c r="O133" s="64">
        <f>IF(ISBLANK(G133)=TRUE,0,VLOOKUP(O$5,Luong!$C$8:$H$22,6))</f>
        <v>0</v>
      </c>
      <c r="P133" s="64">
        <f>IF(ISBLANK(H133)=TRUE,0,VLOOKUP(P$5,Luong!$C$8:$H$22,6))</f>
        <v>0</v>
      </c>
      <c r="Q133" s="64">
        <f>IF(ISBLANK(I133)=TRUE,0,VLOOKUP(Q$5,Luong!$C$8:$H$22,6))</f>
        <v>0</v>
      </c>
      <c r="R133" s="64">
        <f>IF(ISBLANK(J133)=TRUE,0,VLOOKUP(R$5,Luong!$C$8:$H$22,6))</f>
        <v>0</v>
      </c>
      <c r="S133" s="64">
        <f>IF(ISBLANK(K133)=TRUE,0,VLOOKUP(S$5,Luong!$C$8:$H$22,6))</f>
        <v>0</v>
      </c>
      <c r="T133" s="64">
        <f>IF(ISBLANK(L133)=TRUE,0,VLOOKUP(T$5,Luong!$C$8:$H$22,6))</f>
        <v>0</v>
      </c>
      <c r="U133" s="64">
        <f t="shared" si="67"/>
        <v>131642</v>
      </c>
      <c r="V133" s="65">
        <f>ROUND(V132*1.5,4)</f>
        <v>3.5999999999999997E-2</v>
      </c>
      <c r="W133" s="64">
        <f t="shared" si="68"/>
        <v>4739</v>
      </c>
      <c r="X133" s="64">
        <f t="shared" si="58"/>
        <v>418</v>
      </c>
      <c r="Y133" s="64">
        <f t="shared" si="69"/>
        <v>5157</v>
      </c>
    </row>
    <row r="134" spans="1:25" x14ac:dyDescent="0.25">
      <c r="A134" s="163"/>
      <c r="B134" s="8" t="s">
        <v>315</v>
      </c>
      <c r="C134" s="10" t="s">
        <v>320</v>
      </c>
      <c r="D134" s="10" t="s">
        <v>324</v>
      </c>
      <c r="E134" s="86">
        <v>1</v>
      </c>
      <c r="F134" s="86"/>
      <c r="G134" s="86"/>
      <c r="H134" s="86"/>
      <c r="I134" s="86"/>
      <c r="J134" s="86"/>
      <c r="K134" s="86"/>
      <c r="L134" s="86"/>
      <c r="M134" s="64">
        <f>IF(ISBLANK(E134)=TRUE,0,VLOOKUP(M$5,Luong!$C$8:$H$22,6))</f>
        <v>131642</v>
      </c>
      <c r="N134" s="64">
        <f>IF(ISBLANK(F134)=TRUE,0,VLOOKUP(N$5,Luong!$C$8:$H$22,6))</f>
        <v>0</v>
      </c>
      <c r="O134" s="64">
        <f>IF(ISBLANK(G134)=TRUE,0,VLOOKUP(O$5,Luong!$C$8:$H$22,6))</f>
        <v>0</v>
      </c>
      <c r="P134" s="64">
        <f>IF(ISBLANK(H134)=TRUE,0,VLOOKUP(P$5,Luong!$C$8:$H$22,6))</f>
        <v>0</v>
      </c>
      <c r="Q134" s="64">
        <f>IF(ISBLANK(I134)=TRUE,0,VLOOKUP(Q$5,Luong!$C$8:$H$22,6))</f>
        <v>0</v>
      </c>
      <c r="R134" s="64">
        <f>IF(ISBLANK(J134)=TRUE,0,VLOOKUP(R$5,Luong!$C$8:$H$22,6))</f>
        <v>0</v>
      </c>
      <c r="S134" s="64">
        <f>IF(ISBLANK(K134)=TRUE,0,VLOOKUP(S$5,Luong!$C$8:$H$22,6))</f>
        <v>0</v>
      </c>
      <c r="T134" s="64">
        <f>IF(ISBLANK(L134)=TRUE,0,VLOOKUP(T$5,Luong!$C$8:$H$22,6))</f>
        <v>0</v>
      </c>
      <c r="U134" s="64">
        <f t="shared" si="67"/>
        <v>131642</v>
      </c>
      <c r="V134" s="65">
        <f>ROUND(V132*2.5,4)</f>
        <v>0.06</v>
      </c>
      <c r="W134" s="64">
        <f t="shared" si="68"/>
        <v>7899</v>
      </c>
      <c r="X134" s="64">
        <f t="shared" si="58"/>
        <v>697</v>
      </c>
      <c r="Y134" s="64">
        <f t="shared" si="69"/>
        <v>8596</v>
      </c>
    </row>
    <row r="135" spans="1:25" x14ac:dyDescent="0.25">
      <c r="A135" s="163"/>
      <c r="B135" s="8" t="s">
        <v>316</v>
      </c>
      <c r="C135" s="10" t="s">
        <v>321</v>
      </c>
      <c r="D135" s="10" t="s">
        <v>325</v>
      </c>
      <c r="E135" s="86">
        <v>1</v>
      </c>
      <c r="F135" s="86"/>
      <c r="G135" s="86"/>
      <c r="H135" s="86"/>
      <c r="I135" s="86"/>
      <c r="J135" s="86"/>
      <c r="K135" s="86"/>
      <c r="L135" s="86"/>
      <c r="M135" s="64">
        <f>IF(ISBLANK(E135)=TRUE,0,VLOOKUP(M$5,Luong!$C$8:$H$22,6))</f>
        <v>131642</v>
      </c>
      <c r="N135" s="64">
        <f>IF(ISBLANK(F135)=TRUE,0,VLOOKUP(N$5,Luong!$C$8:$H$22,6))</f>
        <v>0</v>
      </c>
      <c r="O135" s="64">
        <f>IF(ISBLANK(G135)=TRUE,0,VLOOKUP(O$5,Luong!$C$8:$H$22,6))</f>
        <v>0</v>
      </c>
      <c r="P135" s="64">
        <f>IF(ISBLANK(H135)=TRUE,0,VLOOKUP(P$5,Luong!$C$8:$H$22,6))</f>
        <v>0</v>
      </c>
      <c r="Q135" s="64">
        <f>IF(ISBLANK(I135)=TRUE,0,VLOOKUP(Q$5,Luong!$C$8:$H$22,6))</f>
        <v>0</v>
      </c>
      <c r="R135" s="64">
        <f>IF(ISBLANK(J135)=TRUE,0,VLOOKUP(R$5,Luong!$C$8:$H$22,6))</f>
        <v>0</v>
      </c>
      <c r="S135" s="64">
        <f>IF(ISBLANK(K135)=TRUE,0,VLOOKUP(S$5,Luong!$C$8:$H$22,6))</f>
        <v>0</v>
      </c>
      <c r="T135" s="64">
        <f>IF(ISBLANK(L135)=TRUE,0,VLOOKUP(T$5,Luong!$C$8:$H$22,6))</f>
        <v>0</v>
      </c>
      <c r="U135" s="64">
        <f t="shared" si="67"/>
        <v>131642</v>
      </c>
      <c r="V135" s="65">
        <f>ROUND(V132*5,4)</f>
        <v>0.12</v>
      </c>
      <c r="W135" s="64">
        <f t="shared" si="68"/>
        <v>15797</v>
      </c>
      <c r="X135" s="64">
        <f t="shared" si="58"/>
        <v>1394</v>
      </c>
      <c r="Y135" s="64">
        <f t="shared" si="69"/>
        <v>17191</v>
      </c>
    </row>
    <row r="136" spans="1:25" ht="31.5" x14ac:dyDescent="0.25">
      <c r="A136" s="163"/>
      <c r="B136" s="8" t="s">
        <v>317</v>
      </c>
      <c r="C136" s="10" t="s">
        <v>322</v>
      </c>
      <c r="D136" s="84" t="s">
        <v>326</v>
      </c>
      <c r="E136" s="86">
        <v>1</v>
      </c>
      <c r="F136" s="86"/>
      <c r="G136" s="86"/>
      <c r="H136" s="86"/>
      <c r="I136" s="86"/>
      <c r="J136" s="86"/>
      <c r="K136" s="86"/>
      <c r="L136" s="86"/>
      <c r="M136" s="64">
        <f>IF(ISBLANK(E136)=TRUE,0,VLOOKUP(M$5,Luong!$C$8:$H$22,6))</f>
        <v>131642</v>
      </c>
      <c r="N136" s="64">
        <f>IF(ISBLANK(F136)=TRUE,0,VLOOKUP(N$5,Luong!$C$8:$H$22,6))</f>
        <v>0</v>
      </c>
      <c r="O136" s="64">
        <f>IF(ISBLANK(G136)=TRUE,0,VLOOKUP(O$5,Luong!$C$8:$H$22,6))</f>
        <v>0</v>
      </c>
      <c r="P136" s="64">
        <f>IF(ISBLANK(H136)=TRUE,0,VLOOKUP(P$5,Luong!$C$8:$H$22,6))</f>
        <v>0</v>
      </c>
      <c r="Q136" s="64">
        <f>IF(ISBLANK(I136)=TRUE,0,VLOOKUP(Q$5,Luong!$C$8:$H$22,6))</f>
        <v>0</v>
      </c>
      <c r="R136" s="64">
        <f>IF(ISBLANK(J136)=TRUE,0,VLOOKUP(R$5,Luong!$C$8:$H$22,6))</f>
        <v>0</v>
      </c>
      <c r="S136" s="64">
        <f>IF(ISBLANK(K136)=TRUE,0,VLOOKUP(S$5,Luong!$C$8:$H$22,6))</f>
        <v>0</v>
      </c>
      <c r="T136" s="64">
        <f>IF(ISBLANK(L136)=TRUE,0,VLOOKUP(T$5,Luong!$C$8:$H$22,6))</f>
        <v>0</v>
      </c>
      <c r="U136" s="64">
        <f t="shared" si="67"/>
        <v>131642</v>
      </c>
      <c r="V136" s="65">
        <f>ROUND(V132*10,4)</f>
        <v>0.24</v>
      </c>
      <c r="W136" s="64">
        <f t="shared" si="68"/>
        <v>31594</v>
      </c>
      <c r="X136" s="64">
        <f t="shared" si="58"/>
        <v>2788</v>
      </c>
      <c r="Y136" s="64">
        <f t="shared" si="69"/>
        <v>34382</v>
      </c>
    </row>
    <row r="137" spans="1:25" ht="47.25" x14ac:dyDescent="0.25">
      <c r="A137" s="163" t="s">
        <v>329</v>
      </c>
      <c r="B137" s="72" t="s">
        <v>330</v>
      </c>
      <c r="C137" s="98"/>
      <c r="D137" s="102"/>
      <c r="E137" s="118"/>
      <c r="F137" s="86"/>
      <c r="G137" s="86"/>
      <c r="H137" s="86"/>
      <c r="I137" s="86"/>
      <c r="J137" s="86"/>
      <c r="K137" s="86"/>
      <c r="L137" s="86"/>
      <c r="M137" s="64"/>
      <c r="N137" s="64"/>
      <c r="O137" s="64"/>
      <c r="P137" s="64"/>
      <c r="Q137" s="64"/>
      <c r="R137" s="64"/>
      <c r="S137" s="64"/>
      <c r="T137" s="64"/>
      <c r="U137" s="64"/>
      <c r="V137" s="65"/>
      <c r="W137" s="64"/>
      <c r="X137" s="64"/>
      <c r="Y137" s="64"/>
    </row>
    <row r="138" spans="1:25" ht="31.5" x14ac:dyDescent="0.25">
      <c r="A138" s="163"/>
      <c r="B138" s="8" t="s">
        <v>312</v>
      </c>
      <c r="C138" s="97" t="s">
        <v>318</v>
      </c>
      <c r="D138" s="82" t="s">
        <v>335</v>
      </c>
      <c r="E138" s="118">
        <v>1</v>
      </c>
      <c r="F138" s="86"/>
      <c r="G138" s="86"/>
      <c r="H138" s="86"/>
      <c r="I138" s="86"/>
      <c r="J138" s="86"/>
      <c r="K138" s="86"/>
      <c r="L138" s="86"/>
      <c r="M138" s="64">
        <f>IF(ISBLANK(E138)=TRUE,0,VLOOKUP(M$5,Luong!$C$8:$H$22,6))</f>
        <v>131642</v>
      </c>
      <c r="N138" s="64">
        <f>IF(ISBLANK(F138)=TRUE,0,VLOOKUP(N$5,Luong!$C$8:$H$22,6))</f>
        <v>0</v>
      </c>
      <c r="O138" s="64">
        <f>IF(ISBLANK(G138)=TRUE,0,VLOOKUP(O$5,Luong!$C$8:$H$22,6))</f>
        <v>0</v>
      </c>
      <c r="P138" s="64">
        <f>IF(ISBLANK(H138)=TRUE,0,VLOOKUP(P$5,Luong!$C$8:$H$22,6))</f>
        <v>0</v>
      </c>
      <c r="Q138" s="64">
        <f>IF(ISBLANK(I138)=TRUE,0,VLOOKUP(Q$5,Luong!$C$8:$H$22,6))</f>
        <v>0</v>
      </c>
      <c r="R138" s="64">
        <f>IF(ISBLANK(J138)=TRUE,0,VLOOKUP(R$5,Luong!$C$8:$H$22,6))</f>
        <v>0</v>
      </c>
      <c r="S138" s="64">
        <f>IF(ISBLANK(K138)=TRUE,0,VLOOKUP(S$5,Luong!$C$8:$H$22,6))</f>
        <v>0</v>
      </c>
      <c r="T138" s="64">
        <f>IF(ISBLANK(L138)=TRUE,0,VLOOKUP(T$5,Luong!$C$8:$H$22,6))</f>
        <v>0</v>
      </c>
      <c r="U138" s="64">
        <f t="shared" ref="U138:U143" si="70">SUM(E138*M138,F138*N138,G138*O138,H138*P138,I138*Q138,J138*R138,K138*S138,L138*T138)</f>
        <v>131642</v>
      </c>
      <c r="V138" s="65">
        <f>ROUND(V131*2,4)</f>
        <v>3.8399999999999997E-2</v>
      </c>
      <c r="W138" s="64">
        <f t="shared" ref="W138:W143" si="71">ROUND(U138*V138,0)</f>
        <v>5055</v>
      </c>
      <c r="X138" s="64">
        <f t="shared" si="58"/>
        <v>446</v>
      </c>
      <c r="Y138" s="64">
        <f t="shared" ref="Y138:Y143" si="72">SUM(W138:X138)</f>
        <v>5501</v>
      </c>
    </row>
    <row r="139" spans="1:25" ht="31.5" x14ac:dyDescent="0.25">
      <c r="A139" s="163"/>
      <c r="B139" s="8" t="s">
        <v>313</v>
      </c>
      <c r="C139" s="97" t="s">
        <v>63</v>
      </c>
      <c r="D139" s="82" t="s">
        <v>336</v>
      </c>
      <c r="E139" s="118">
        <v>1</v>
      </c>
      <c r="F139" s="86"/>
      <c r="G139" s="86"/>
      <c r="H139" s="86"/>
      <c r="I139" s="86"/>
      <c r="J139" s="86"/>
      <c r="K139" s="86"/>
      <c r="L139" s="86"/>
      <c r="M139" s="64">
        <f>IF(ISBLANK(E139)=TRUE,0,VLOOKUP(M$5,Luong!$C$8:$H$22,6))</f>
        <v>131642</v>
      </c>
      <c r="N139" s="64">
        <f>IF(ISBLANK(F139)=TRUE,0,VLOOKUP(N$5,Luong!$C$8:$H$22,6))</f>
        <v>0</v>
      </c>
      <c r="O139" s="64">
        <f>IF(ISBLANK(G139)=TRUE,0,VLOOKUP(O$5,Luong!$C$8:$H$22,6))</f>
        <v>0</v>
      </c>
      <c r="P139" s="64">
        <f>IF(ISBLANK(H139)=TRUE,0,VLOOKUP(P$5,Luong!$C$8:$H$22,6))</f>
        <v>0</v>
      </c>
      <c r="Q139" s="64">
        <f>IF(ISBLANK(I139)=TRUE,0,VLOOKUP(Q$5,Luong!$C$8:$H$22,6))</f>
        <v>0</v>
      </c>
      <c r="R139" s="64">
        <f>IF(ISBLANK(J139)=TRUE,0,VLOOKUP(R$5,Luong!$C$8:$H$22,6))</f>
        <v>0</v>
      </c>
      <c r="S139" s="64">
        <f>IF(ISBLANK(K139)=TRUE,0,VLOOKUP(S$5,Luong!$C$8:$H$22,6))</f>
        <v>0</v>
      </c>
      <c r="T139" s="64">
        <f>IF(ISBLANK(L139)=TRUE,0,VLOOKUP(T$5,Luong!$C$8:$H$22,6))</f>
        <v>0</v>
      </c>
      <c r="U139" s="64">
        <f t="shared" si="70"/>
        <v>131642</v>
      </c>
      <c r="V139" s="65">
        <f t="shared" ref="V139:V143" si="73">ROUND(V132*2,4)</f>
        <v>4.8000000000000001E-2</v>
      </c>
      <c r="W139" s="64">
        <f t="shared" si="71"/>
        <v>6319</v>
      </c>
      <c r="X139" s="64">
        <f t="shared" si="58"/>
        <v>558</v>
      </c>
      <c r="Y139" s="64">
        <f t="shared" si="72"/>
        <v>6877</v>
      </c>
    </row>
    <row r="140" spans="1:25" ht="31.5" x14ac:dyDescent="0.25">
      <c r="A140" s="163"/>
      <c r="B140" s="8" t="s">
        <v>314</v>
      </c>
      <c r="C140" s="97" t="s">
        <v>319</v>
      </c>
      <c r="D140" s="82" t="s">
        <v>337</v>
      </c>
      <c r="E140" s="118">
        <v>1</v>
      </c>
      <c r="F140" s="86"/>
      <c r="G140" s="86"/>
      <c r="H140" s="86"/>
      <c r="I140" s="86"/>
      <c r="J140" s="86"/>
      <c r="K140" s="86"/>
      <c r="L140" s="86"/>
      <c r="M140" s="64">
        <f>IF(ISBLANK(E140)=TRUE,0,VLOOKUP(M$5,Luong!$C$8:$H$22,6))</f>
        <v>131642</v>
      </c>
      <c r="N140" s="64">
        <f>IF(ISBLANK(F140)=TRUE,0,VLOOKUP(N$5,Luong!$C$8:$H$22,6))</f>
        <v>0</v>
      </c>
      <c r="O140" s="64">
        <f>IF(ISBLANK(G140)=TRUE,0,VLOOKUP(O$5,Luong!$C$8:$H$22,6))</f>
        <v>0</v>
      </c>
      <c r="P140" s="64">
        <f>IF(ISBLANK(H140)=TRUE,0,VLOOKUP(P$5,Luong!$C$8:$H$22,6))</f>
        <v>0</v>
      </c>
      <c r="Q140" s="64">
        <f>IF(ISBLANK(I140)=TRUE,0,VLOOKUP(Q$5,Luong!$C$8:$H$22,6))</f>
        <v>0</v>
      </c>
      <c r="R140" s="64">
        <f>IF(ISBLANK(J140)=TRUE,0,VLOOKUP(R$5,Luong!$C$8:$H$22,6))</f>
        <v>0</v>
      </c>
      <c r="S140" s="64">
        <f>IF(ISBLANK(K140)=TRUE,0,VLOOKUP(S$5,Luong!$C$8:$H$22,6))</f>
        <v>0</v>
      </c>
      <c r="T140" s="64">
        <f>IF(ISBLANK(L140)=TRUE,0,VLOOKUP(T$5,Luong!$C$8:$H$22,6))</f>
        <v>0</v>
      </c>
      <c r="U140" s="64">
        <f t="shared" si="70"/>
        <v>131642</v>
      </c>
      <c r="V140" s="65">
        <f t="shared" si="73"/>
        <v>7.1999999999999995E-2</v>
      </c>
      <c r="W140" s="64">
        <f t="shared" si="71"/>
        <v>9478</v>
      </c>
      <c r="X140" s="64">
        <f t="shared" si="58"/>
        <v>836</v>
      </c>
      <c r="Y140" s="64">
        <f t="shared" si="72"/>
        <v>10314</v>
      </c>
    </row>
    <row r="141" spans="1:25" ht="31.5" x14ac:dyDescent="0.25">
      <c r="A141" s="163"/>
      <c r="B141" s="8" t="s">
        <v>315</v>
      </c>
      <c r="C141" s="10" t="s">
        <v>320</v>
      </c>
      <c r="D141" s="26" t="s">
        <v>338</v>
      </c>
      <c r="E141" s="86">
        <v>1</v>
      </c>
      <c r="F141" s="86"/>
      <c r="G141" s="86"/>
      <c r="H141" s="86"/>
      <c r="I141" s="86"/>
      <c r="J141" s="86"/>
      <c r="K141" s="86"/>
      <c r="L141" s="86"/>
      <c r="M141" s="64">
        <f>IF(ISBLANK(E141)=TRUE,0,VLOOKUP(M$5,Luong!$C$8:$H$22,6))</f>
        <v>131642</v>
      </c>
      <c r="N141" s="64">
        <f>IF(ISBLANK(F141)=TRUE,0,VLOOKUP(N$5,Luong!$C$8:$H$22,6))</f>
        <v>0</v>
      </c>
      <c r="O141" s="64">
        <f>IF(ISBLANK(G141)=TRUE,0,VLOOKUP(O$5,Luong!$C$8:$H$22,6))</f>
        <v>0</v>
      </c>
      <c r="P141" s="64">
        <f>IF(ISBLANK(H141)=TRUE,0,VLOOKUP(P$5,Luong!$C$8:$H$22,6))</f>
        <v>0</v>
      </c>
      <c r="Q141" s="64">
        <f>IF(ISBLANK(I141)=TRUE,0,VLOOKUP(Q$5,Luong!$C$8:$H$22,6))</f>
        <v>0</v>
      </c>
      <c r="R141" s="64">
        <f>IF(ISBLANK(J141)=TRUE,0,VLOOKUP(R$5,Luong!$C$8:$H$22,6))</f>
        <v>0</v>
      </c>
      <c r="S141" s="64">
        <f>IF(ISBLANK(K141)=TRUE,0,VLOOKUP(S$5,Luong!$C$8:$H$22,6))</f>
        <v>0</v>
      </c>
      <c r="T141" s="64">
        <f>IF(ISBLANK(L141)=TRUE,0,VLOOKUP(T$5,Luong!$C$8:$H$22,6))</f>
        <v>0</v>
      </c>
      <c r="U141" s="64">
        <f t="shared" si="70"/>
        <v>131642</v>
      </c>
      <c r="V141" s="65">
        <f t="shared" si="73"/>
        <v>0.12</v>
      </c>
      <c r="W141" s="64">
        <f t="shared" si="71"/>
        <v>15797</v>
      </c>
      <c r="X141" s="64">
        <f t="shared" si="58"/>
        <v>1394</v>
      </c>
      <c r="Y141" s="64">
        <f t="shared" si="72"/>
        <v>17191</v>
      </c>
    </row>
    <row r="142" spans="1:25" ht="31.5" x14ac:dyDescent="0.25">
      <c r="A142" s="163"/>
      <c r="B142" s="8" t="s">
        <v>316</v>
      </c>
      <c r="C142" s="10" t="s">
        <v>321</v>
      </c>
      <c r="D142" s="10" t="s">
        <v>339</v>
      </c>
      <c r="E142" s="86">
        <v>1</v>
      </c>
      <c r="F142" s="86"/>
      <c r="G142" s="86"/>
      <c r="H142" s="86"/>
      <c r="I142" s="86"/>
      <c r="J142" s="86"/>
      <c r="K142" s="86"/>
      <c r="L142" s="86"/>
      <c r="M142" s="64">
        <f>IF(ISBLANK(E142)=TRUE,0,VLOOKUP(M$5,Luong!$C$8:$H$22,6))</f>
        <v>131642</v>
      </c>
      <c r="N142" s="64">
        <f>IF(ISBLANK(F142)=TRUE,0,VLOOKUP(N$5,Luong!$C$8:$H$22,6))</f>
        <v>0</v>
      </c>
      <c r="O142" s="64">
        <f>IF(ISBLANK(G142)=TRUE,0,VLOOKUP(O$5,Luong!$C$8:$H$22,6))</f>
        <v>0</v>
      </c>
      <c r="P142" s="64">
        <f>IF(ISBLANK(H142)=TRUE,0,VLOOKUP(P$5,Luong!$C$8:$H$22,6))</f>
        <v>0</v>
      </c>
      <c r="Q142" s="64">
        <f>IF(ISBLANK(I142)=TRUE,0,VLOOKUP(Q$5,Luong!$C$8:$H$22,6))</f>
        <v>0</v>
      </c>
      <c r="R142" s="64">
        <f>IF(ISBLANK(J142)=TRUE,0,VLOOKUP(R$5,Luong!$C$8:$H$22,6))</f>
        <v>0</v>
      </c>
      <c r="S142" s="64">
        <f>IF(ISBLANK(K142)=TRUE,0,VLOOKUP(S$5,Luong!$C$8:$H$22,6))</f>
        <v>0</v>
      </c>
      <c r="T142" s="64">
        <f>IF(ISBLANK(L142)=TRUE,0,VLOOKUP(T$5,Luong!$C$8:$H$22,6))</f>
        <v>0</v>
      </c>
      <c r="U142" s="64">
        <f t="shared" si="70"/>
        <v>131642</v>
      </c>
      <c r="V142" s="65">
        <f t="shared" si="73"/>
        <v>0.24</v>
      </c>
      <c r="W142" s="64">
        <f t="shared" si="71"/>
        <v>31594</v>
      </c>
      <c r="X142" s="64">
        <f t="shared" si="58"/>
        <v>2788</v>
      </c>
      <c r="Y142" s="64">
        <f t="shared" si="72"/>
        <v>34382</v>
      </c>
    </row>
    <row r="143" spans="1:25" ht="31.5" x14ac:dyDescent="0.25">
      <c r="A143" s="163"/>
      <c r="B143" s="8" t="s">
        <v>317</v>
      </c>
      <c r="C143" s="10" t="s">
        <v>322</v>
      </c>
      <c r="D143" s="10" t="s">
        <v>340</v>
      </c>
      <c r="E143" s="86">
        <v>1</v>
      </c>
      <c r="F143" s="86"/>
      <c r="G143" s="86"/>
      <c r="H143" s="86"/>
      <c r="I143" s="86"/>
      <c r="J143" s="86"/>
      <c r="K143" s="86"/>
      <c r="L143" s="86"/>
      <c r="M143" s="64">
        <f>IF(ISBLANK(E143)=TRUE,0,VLOOKUP(M$5,Luong!$C$8:$H$22,6))</f>
        <v>131642</v>
      </c>
      <c r="N143" s="64">
        <f>IF(ISBLANK(F143)=TRUE,0,VLOOKUP(N$5,Luong!$C$8:$H$22,6))</f>
        <v>0</v>
      </c>
      <c r="O143" s="64">
        <f>IF(ISBLANK(G143)=TRUE,0,VLOOKUP(O$5,Luong!$C$8:$H$22,6))</f>
        <v>0</v>
      </c>
      <c r="P143" s="64">
        <f>IF(ISBLANK(H143)=TRUE,0,VLOOKUP(P$5,Luong!$C$8:$H$22,6))</f>
        <v>0</v>
      </c>
      <c r="Q143" s="64">
        <f>IF(ISBLANK(I143)=TRUE,0,VLOOKUP(Q$5,Luong!$C$8:$H$22,6))</f>
        <v>0</v>
      </c>
      <c r="R143" s="64">
        <f>IF(ISBLANK(J143)=TRUE,0,VLOOKUP(R$5,Luong!$C$8:$H$22,6))</f>
        <v>0</v>
      </c>
      <c r="S143" s="64">
        <f>IF(ISBLANK(K143)=TRUE,0,VLOOKUP(S$5,Luong!$C$8:$H$22,6))</f>
        <v>0</v>
      </c>
      <c r="T143" s="64">
        <f>IF(ISBLANK(L143)=TRUE,0,VLOOKUP(T$5,Luong!$C$8:$H$22,6))</f>
        <v>0</v>
      </c>
      <c r="U143" s="64">
        <f t="shared" si="70"/>
        <v>131642</v>
      </c>
      <c r="V143" s="65">
        <f t="shared" si="73"/>
        <v>0.48</v>
      </c>
      <c r="W143" s="64">
        <f t="shared" si="71"/>
        <v>63188</v>
      </c>
      <c r="X143" s="64">
        <f t="shared" si="58"/>
        <v>5576</v>
      </c>
      <c r="Y143" s="64">
        <f t="shared" si="72"/>
        <v>68764</v>
      </c>
    </row>
    <row r="144" spans="1:25" ht="31.5" x14ac:dyDescent="0.25">
      <c r="A144" s="163" t="s">
        <v>234</v>
      </c>
      <c r="B144" s="72" t="s">
        <v>66</v>
      </c>
      <c r="C144" s="68"/>
      <c r="D144" s="68"/>
      <c r="E144" s="86"/>
      <c r="F144" s="86"/>
      <c r="G144" s="86"/>
      <c r="H144" s="86"/>
      <c r="I144" s="86"/>
      <c r="J144" s="86"/>
      <c r="K144" s="86"/>
      <c r="L144" s="86"/>
      <c r="M144" s="64"/>
      <c r="N144" s="64"/>
      <c r="O144" s="64"/>
      <c r="P144" s="64"/>
      <c r="Q144" s="64"/>
      <c r="R144" s="64"/>
      <c r="S144" s="64"/>
      <c r="T144" s="64"/>
      <c r="U144" s="64"/>
      <c r="V144" s="65"/>
      <c r="W144" s="64"/>
      <c r="X144" s="64"/>
      <c r="Y144" s="64"/>
    </row>
    <row r="145" spans="1:25" x14ac:dyDescent="0.25">
      <c r="A145" s="163"/>
      <c r="B145" s="8" t="s">
        <v>312</v>
      </c>
      <c r="C145" s="10" t="s">
        <v>318</v>
      </c>
      <c r="D145" s="10" t="s">
        <v>323</v>
      </c>
      <c r="E145" s="86"/>
      <c r="F145" s="86"/>
      <c r="G145" s="86"/>
      <c r="H145" s="86">
        <v>1</v>
      </c>
      <c r="I145" s="86"/>
      <c r="J145" s="86"/>
      <c r="K145" s="86"/>
      <c r="L145" s="86"/>
      <c r="M145" s="64">
        <f>IF(ISBLANK(E145)=TRUE,0,VLOOKUP(M$5,Luong!$C$8:$H$22,6))</f>
        <v>0</v>
      </c>
      <c r="N145" s="64">
        <f>IF(ISBLANK(F145)=TRUE,0,VLOOKUP(N$5,Luong!$C$8:$H$22,6))</f>
        <v>0</v>
      </c>
      <c r="O145" s="64">
        <f>IF(ISBLANK(G145)=TRUE,0,VLOOKUP(O$5,Luong!$C$8:$H$22,6))</f>
        <v>0</v>
      </c>
      <c r="P145" s="64">
        <f>IF(ISBLANK(H145)=TRUE,0,VLOOKUP(P$5,Luong!$C$8:$H$22,6))</f>
        <v>165614</v>
      </c>
      <c r="Q145" s="64">
        <f>IF(ISBLANK(I145)=TRUE,0,VLOOKUP(Q$5,Luong!$C$8:$H$22,6))</f>
        <v>0</v>
      </c>
      <c r="R145" s="64">
        <f>IF(ISBLANK(J145)=TRUE,0,VLOOKUP(R$5,Luong!$C$8:$H$22,6))</f>
        <v>0</v>
      </c>
      <c r="S145" s="64">
        <f>IF(ISBLANK(K145)=TRUE,0,VLOOKUP(S$5,Luong!$C$8:$H$22,6))</f>
        <v>0</v>
      </c>
      <c r="T145" s="64">
        <f>IF(ISBLANK(L145)=TRUE,0,VLOOKUP(T$5,Luong!$C$8:$H$22,6))</f>
        <v>0</v>
      </c>
      <c r="U145" s="64">
        <f t="shared" ref="U145:U150" si="74">SUM(E145*M145,F145*N145,G145*O145,H145*P145,I145*Q145,J145*R145,K145*S145,L145*T145)</f>
        <v>165614</v>
      </c>
      <c r="V145" s="65">
        <f>ROUND(V146*0.8,4)</f>
        <v>1.4E-3</v>
      </c>
      <c r="W145" s="64">
        <f t="shared" ref="W145:W150" si="75">ROUND(U145*V145,0)</f>
        <v>232</v>
      </c>
      <c r="X145" s="64">
        <f t="shared" si="58"/>
        <v>20</v>
      </c>
      <c r="Y145" s="64">
        <f t="shared" ref="Y145:Y150" si="76">SUM(W145:X145)</f>
        <v>252</v>
      </c>
    </row>
    <row r="146" spans="1:25" x14ac:dyDescent="0.25">
      <c r="A146" s="163"/>
      <c r="B146" s="8" t="s">
        <v>313</v>
      </c>
      <c r="C146" s="10" t="s">
        <v>63</v>
      </c>
      <c r="D146" s="10" t="s">
        <v>309</v>
      </c>
      <c r="E146" s="86"/>
      <c r="F146" s="86"/>
      <c r="G146" s="86"/>
      <c r="H146" s="86">
        <v>1</v>
      </c>
      <c r="I146" s="86"/>
      <c r="J146" s="86"/>
      <c r="K146" s="86"/>
      <c r="L146" s="86"/>
      <c r="M146" s="64">
        <f>IF(ISBLANK(E146)=TRUE,0,VLOOKUP(M$5,Luong!$C$8:$H$22,6))</f>
        <v>0</v>
      </c>
      <c r="N146" s="64">
        <f>IF(ISBLANK(F146)=TRUE,0,VLOOKUP(N$5,Luong!$C$8:$H$22,6))</f>
        <v>0</v>
      </c>
      <c r="O146" s="64">
        <f>IF(ISBLANK(G146)=TRUE,0,VLOOKUP(O$5,Luong!$C$8:$H$22,6))</f>
        <v>0</v>
      </c>
      <c r="P146" s="64">
        <f>IF(ISBLANK(H146)=TRUE,0,VLOOKUP(P$5,Luong!$C$8:$H$22,6))</f>
        <v>165614</v>
      </c>
      <c r="Q146" s="64">
        <f>IF(ISBLANK(I146)=TRUE,0,VLOOKUP(Q$5,Luong!$C$8:$H$22,6))</f>
        <v>0</v>
      </c>
      <c r="R146" s="64">
        <f>IF(ISBLANK(J146)=TRUE,0,VLOOKUP(R$5,Luong!$C$8:$H$22,6))</f>
        <v>0</v>
      </c>
      <c r="S146" s="64">
        <f>IF(ISBLANK(K146)=TRUE,0,VLOOKUP(S$5,Luong!$C$8:$H$22,6))</f>
        <v>0</v>
      </c>
      <c r="T146" s="64">
        <f>IF(ISBLANK(L146)=TRUE,0,VLOOKUP(T$5,Luong!$C$8:$H$22,6))</f>
        <v>0</v>
      </c>
      <c r="U146" s="64">
        <f t="shared" si="74"/>
        <v>165614</v>
      </c>
      <c r="V146" s="65">
        <v>1.6999999999999999E-3</v>
      </c>
      <c r="W146" s="64">
        <f t="shared" si="75"/>
        <v>282</v>
      </c>
      <c r="X146" s="64">
        <f t="shared" si="58"/>
        <v>25</v>
      </c>
      <c r="Y146" s="64">
        <f t="shared" si="76"/>
        <v>307</v>
      </c>
    </row>
    <row r="147" spans="1:25" x14ac:dyDescent="0.25">
      <c r="A147" s="163"/>
      <c r="B147" s="8" t="s">
        <v>314</v>
      </c>
      <c r="C147" s="10" t="s">
        <v>319</v>
      </c>
      <c r="D147" s="10" t="s">
        <v>311</v>
      </c>
      <c r="E147" s="86"/>
      <c r="F147" s="86"/>
      <c r="G147" s="86"/>
      <c r="H147" s="86">
        <v>1</v>
      </c>
      <c r="I147" s="86"/>
      <c r="J147" s="86"/>
      <c r="K147" s="86"/>
      <c r="L147" s="86"/>
      <c r="M147" s="64">
        <f>IF(ISBLANK(E147)=TRUE,0,VLOOKUP(M$5,Luong!$C$8:$H$22,6))</f>
        <v>0</v>
      </c>
      <c r="N147" s="64">
        <f>IF(ISBLANK(F147)=TRUE,0,VLOOKUP(N$5,Luong!$C$8:$H$22,6))</f>
        <v>0</v>
      </c>
      <c r="O147" s="64">
        <f>IF(ISBLANK(G147)=TRUE,0,VLOOKUP(O$5,Luong!$C$8:$H$22,6))</f>
        <v>0</v>
      </c>
      <c r="P147" s="64">
        <f>IF(ISBLANK(H147)=TRUE,0,VLOOKUP(P$5,Luong!$C$8:$H$22,6))</f>
        <v>165614</v>
      </c>
      <c r="Q147" s="64">
        <f>IF(ISBLANK(I147)=TRUE,0,VLOOKUP(Q$5,Luong!$C$8:$H$22,6))</f>
        <v>0</v>
      </c>
      <c r="R147" s="64">
        <f>IF(ISBLANK(J147)=TRUE,0,VLOOKUP(R$5,Luong!$C$8:$H$22,6))</f>
        <v>0</v>
      </c>
      <c r="S147" s="64">
        <f>IF(ISBLANK(K147)=TRUE,0,VLOOKUP(S$5,Luong!$C$8:$H$22,6))</f>
        <v>0</v>
      </c>
      <c r="T147" s="64">
        <f>IF(ISBLANK(L147)=TRUE,0,VLOOKUP(T$5,Luong!$C$8:$H$22,6))</f>
        <v>0</v>
      </c>
      <c r="U147" s="64">
        <f t="shared" si="74"/>
        <v>165614</v>
      </c>
      <c r="V147" s="65">
        <f>ROUND(V146*1.5,4)</f>
        <v>2.5999999999999999E-3</v>
      </c>
      <c r="W147" s="64">
        <f t="shared" si="75"/>
        <v>431</v>
      </c>
      <c r="X147" s="64">
        <f t="shared" si="58"/>
        <v>38</v>
      </c>
      <c r="Y147" s="64">
        <f t="shared" si="76"/>
        <v>469</v>
      </c>
    </row>
    <row r="148" spans="1:25" x14ac:dyDescent="0.25">
      <c r="A148" s="163"/>
      <c r="B148" s="8" t="s">
        <v>315</v>
      </c>
      <c r="C148" s="10" t="s">
        <v>320</v>
      </c>
      <c r="D148" s="10" t="s">
        <v>324</v>
      </c>
      <c r="E148" s="86"/>
      <c r="F148" s="86"/>
      <c r="G148" s="86"/>
      <c r="H148" s="86">
        <v>1</v>
      </c>
      <c r="I148" s="86"/>
      <c r="J148" s="86"/>
      <c r="K148" s="86"/>
      <c r="L148" s="86"/>
      <c r="M148" s="64">
        <f>IF(ISBLANK(E148)=TRUE,0,VLOOKUP(M$5,Luong!$C$8:$H$22,6))</f>
        <v>0</v>
      </c>
      <c r="N148" s="64">
        <f>IF(ISBLANK(F148)=TRUE,0,VLOOKUP(N$5,Luong!$C$8:$H$22,6))</f>
        <v>0</v>
      </c>
      <c r="O148" s="64">
        <f>IF(ISBLANK(G148)=TRUE,0,VLOOKUP(O$5,Luong!$C$8:$H$22,6))</f>
        <v>0</v>
      </c>
      <c r="P148" s="64">
        <f>IF(ISBLANK(H148)=TRUE,0,VLOOKUP(P$5,Luong!$C$8:$H$22,6))</f>
        <v>165614</v>
      </c>
      <c r="Q148" s="64">
        <f>IF(ISBLANK(I148)=TRUE,0,VLOOKUP(Q$5,Luong!$C$8:$H$22,6))</f>
        <v>0</v>
      </c>
      <c r="R148" s="64">
        <f>IF(ISBLANK(J148)=TRUE,0,VLOOKUP(R$5,Luong!$C$8:$H$22,6))</f>
        <v>0</v>
      </c>
      <c r="S148" s="64">
        <f>IF(ISBLANK(K148)=TRUE,0,VLOOKUP(S$5,Luong!$C$8:$H$22,6))</f>
        <v>0</v>
      </c>
      <c r="T148" s="64">
        <f>IF(ISBLANK(L148)=TRUE,0,VLOOKUP(T$5,Luong!$C$8:$H$22,6))</f>
        <v>0</v>
      </c>
      <c r="U148" s="64">
        <f t="shared" si="74"/>
        <v>165614</v>
      </c>
      <c r="V148" s="65">
        <f>ROUND(V146*2.5,4)</f>
        <v>4.3E-3</v>
      </c>
      <c r="W148" s="64">
        <f t="shared" si="75"/>
        <v>712</v>
      </c>
      <c r="X148" s="64">
        <f t="shared" si="58"/>
        <v>63</v>
      </c>
      <c r="Y148" s="64">
        <f t="shared" si="76"/>
        <v>775</v>
      </c>
    </row>
    <row r="149" spans="1:25" x14ac:dyDescent="0.25">
      <c r="A149" s="163"/>
      <c r="B149" s="8" t="s">
        <v>316</v>
      </c>
      <c r="C149" s="10" t="s">
        <v>321</v>
      </c>
      <c r="D149" s="10" t="s">
        <v>325</v>
      </c>
      <c r="E149" s="86"/>
      <c r="F149" s="86"/>
      <c r="G149" s="86"/>
      <c r="H149" s="86">
        <v>1</v>
      </c>
      <c r="I149" s="86"/>
      <c r="J149" s="86"/>
      <c r="K149" s="86"/>
      <c r="L149" s="86"/>
      <c r="M149" s="64">
        <f>IF(ISBLANK(E149)=TRUE,0,VLOOKUP(M$5,Luong!$C$8:$H$22,6))</f>
        <v>0</v>
      </c>
      <c r="N149" s="64">
        <f>IF(ISBLANK(F149)=TRUE,0,VLOOKUP(N$5,Luong!$C$8:$H$22,6))</f>
        <v>0</v>
      </c>
      <c r="O149" s="64">
        <f>IF(ISBLANK(G149)=TRUE,0,VLOOKUP(O$5,Luong!$C$8:$H$22,6))</f>
        <v>0</v>
      </c>
      <c r="P149" s="64">
        <f>IF(ISBLANK(H149)=TRUE,0,VLOOKUP(P$5,Luong!$C$8:$H$22,6))</f>
        <v>165614</v>
      </c>
      <c r="Q149" s="64">
        <f>IF(ISBLANK(I149)=TRUE,0,VLOOKUP(Q$5,Luong!$C$8:$H$22,6))</f>
        <v>0</v>
      </c>
      <c r="R149" s="64">
        <f>IF(ISBLANK(J149)=TRUE,0,VLOOKUP(R$5,Luong!$C$8:$H$22,6))</f>
        <v>0</v>
      </c>
      <c r="S149" s="64">
        <f>IF(ISBLANK(K149)=TRUE,0,VLOOKUP(S$5,Luong!$C$8:$H$22,6))</f>
        <v>0</v>
      </c>
      <c r="T149" s="64">
        <f>IF(ISBLANK(L149)=TRUE,0,VLOOKUP(T$5,Luong!$C$8:$H$22,6))</f>
        <v>0</v>
      </c>
      <c r="U149" s="64">
        <f t="shared" si="74"/>
        <v>165614</v>
      </c>
      <c r="V149" s="65">
        <f>ROUND(V146*5,4)</f>
        <v>8.5000000000000006E-3</v>
      </c>
      <c r="W149" s="64">
        <f t="shared" si="75"/>
        <v>1408</v>
      </c>
      <c r="X149" s="64">
        <f t="shared" si="58"/>
        <v>124</v>
      </c>
      <c r="Y149" s="64">
        <f t="shared" si="76"/>
        <v>1532</v>
      </c>
    </row>
    <row r="150" spans="1:25" ht="31.5" x14ac:dyDescent="0.25">
      <c r="A150" s="163"/>
      <c r="B150" s="8" t="s">
        <v>317</v>
      </c>
      <c r="C150" s="10" t="s">
        <v>322</v>
      </c>
      <c r="D150" s="10" t="s">
        <v>326</v>
      </c>
      <c r="E150" s="86"/>
      <c r="F150" s="86"/>
      <c r="G150" s="86"/>
      <c r="H150" s="86">
        <v>1</v>
      </c>
      <c r="I150" s="86"/>
      <c r="J150" s="86"/>
      <c r="K150" s="86"/>
      <c r="L150" s="86"/>
      <c r="M150" s="64">
        <f>IF(ISBLANK(E150)=TRUE,0,VLOOKUP(M$5,Luong!$C$8:$H$22,6))</f>
        <v>0</v>
      </c>
      <c r="N150" s="64">
        <f>IF(ISBLANK(F150)=TRUE,0,VLOOKUP(N$5,Luong!$C$8:$H$22,6))</f>
        <v>0</v>
      </c>
      <c r="O150" s="64">
        <f>IF(ISBLANK(G150)=TRUE,0,VLOOKUP(O$5,Luong!$C$8:$H$22,6))</f>
        <v>0</v>
      </c>
      <c r="P150" s="64">
        <f>IF(ISBLANK(H150)=TRUE,0,VLOOKUP(P$5,Luong!$C$8:$H$22,6))</f>
        <v>165614</v>
      </c>
      <c r="Q150" s="64">
        <f>IF(ISBLANK(I150)=TRUE,0,VLOOKUP(Q$5,Luong!$C$8:$H$22,6))</f>
        <v>0</v>
      </c>
      <c r="R150" s="64">
        <f>IF(ISBLANK(J150)=TRUE,0,VLOOKUP(R$5,Luong!$C$8:$H$22,6))</f>
        <v>0</v>
      </c>
      <c r="S150" s="64">
        <f>IF(ISBLANK(K150)=TRUE,0,VLOOKUP(S$5,Luong!$C$8:$H$22,6))</f>
        <v>0</v>
      </c>
      <c r="T150" s="64">
        <f>IF(ISBLANK(L150)=TRUE,0,VLOOKUP(T$5,Luong!$C$8:$H$22,6))</f>
        <v>0</v>
      </c>
      <c r="U150" s="64">
        <f t="shared" si="74"/>
        <v>165614</v>
      </c>
      <c r="V150" s="65">
        <f>ROUND(V146*10,4)</f>
        <v>1.7000000000000001E-2</v>
      </c>
      <c r="W150" s="64">
        <f t="shared" si="75"/>
        <v>2815</v>
      </c>
      <c r="X150" s="64">
        <f t="shared" si="58"/>
        <v>248</v>
      </c>
      <c r="Y150" s="64">
        <f t="shared" si="76"/>
        <v>3063</v>
      </c>
    </row>
    <row r="151" spans="1:25" ht="47.25" x14ac:dyDescent="0.25">
      <c r="A151" s="163" t="s">
        <v>235</v>
      </c>
      <c r="B151" s="72" t="s">
        <v>67</v>
      </c>
      <c r="C151" s="68"/>
      <c r="D151" s="68"/>
      <c r="E151" s="86"/>
      <c r="F151" s="86"/>
      <c r="G151" s="86"/>
      <c r="H151" s="86"/>
      <c r="I151" s="86"/>
      <c r="J151" s="86"/>
      <c r="K151" s="86"/>
      <c r="L151" s="86"/>
      <c r="M151" s="64"/>
      <c r="N151" s="64"/>
      <c r="O151" s="64"/>
      <c r="P151" s="64"/>
      <c r="Q151" s="64"/>
      <c r="R151" s="64"/>
      <c r="S151" s="64"/>
      <c r="T151" s="64"/>
      <c r="U151" s="64"/>
      <c r="V151" s="65"/>
      <c r="W151" s="64"/>
      <c r="X151" s="64"/>
      <c r="Y151" s="64"/>
    </row>
    <row r="152" spans="1:25" x14ac:dyDescent="0.25">
      <c r="A152" s="163"/>
      <c r="B152" s="8" t="s">
        <v>312</v>
      </c>
      <c r="C152" s="10" t="s">
        <v>318</v>
      </c>
      <c r="D152" s="10" t="s">
        <v>323</v>
      </c>
      <c r="E152" s="86">
        <v>1</v>
      </c>
      <c r="F152" s="86"/>
      <c r="G152" s="86"/>
      <c r="H152" s="86"/>
      <c r="I152" s="86"/>
      <c r="J152" s="86"/>
      <c r="K152" s="86"/>
      <c r="L152" s="86"/>
      <c r="M152" s="64">
        <f>IF(ISBLANK(E152)=TRUE,0,VLOOKUP(M$5,Luong!$C$8:$H$22,6))</f>
        <v>131642</v>
      </c>
      <c r="N152" s="64">
        <f>IF(ISBLANK(F152)=TRUE,0,VLOOKUP(N$5,Luong!$C$8:$H$22,6))</f>
        <v>0</v>
      </c>
      <c r="O152" s="64">
        <f>IF(ISBLANK(G152)=TRUE,0,VLOOKUP(O$5,Luong!$C$8:$H$22,6))</f>
        <v>0</v>
      </c>
      <c r="P152" s="64">
        <f>IF(ISBLANK(H152)=TRUE,0,VLOOKUP(P$5,Luong!$C$8:$H$22,6))</f>
        <v>0</v>
      </c>
      <c r="Q152" s="64">
        <f>IF(ISBLANK(I152)=TRUE,0,VLOOKUP(Q$5,Luong!$C$8:$H$22,6))</f>
        <v>0</v>
      </c>
      <c r="R152" s="64">
        <f>IF(ISBLANK(J152)=TRUE,0,VLOOKUP(R$5,Luong!$C$8:$H$22,6))</f>
        <v>0</v>
      </c>
      <c r="S152" s="64">
        <f>IF(ISBLANK(K152)=TRUE,0,VLOOKUP(S$5,Luong!$C$8:$H$22,6))</f>
        <v>0</v>
      </c>
      <c r="T152" s="64">
        <f>IF(ISBLANK(L152)=TRUE,0,VLOOKUP(T$5,Luong!$C$8:$H$22,6))</f>
        <v>0</v>
      </c>
      <c r="U152" s="64">
        <f t="shared" ref="U152:U157" si="77">SUM(E152*M152,F152*N152,G152*O152,H152*P152,I152*Q152,J152*R152,K152*S152,L152*T152)</f>
        <v>131642</v>
      </c>
      <c r="V152" s="65">
        <f>ROUND(V153*0.8,4)</f>
        <v>1.8E-3</v>
      </c>
      <c r="W152" s="64">
        <f t="shared" ref="W152:W157" si="78">ROUND(U152*V152,0)</f>
        <v>237</v>
      </c>
      <c r="X152" s="64">
        <f t="shared" si="58"/>
        <v>21</v>
      </c>
      <c r="Y152" s="64">
        <f t="shared" ref="Y152:Y157" si="79">SUM(W152:X152)</f>
        <v>258</v>
      </c>
    </row>
    <row r="153" spans="1:25" x14ac:dyDescent="0.25">
      <c r="A153" s="163"/>
      <c r="B153" s="8" t="s">
        <v>313</v>
      </c>
      <c r="C153" s="10" t="s">
        <v>63</v>
      </c>
      <c r="D153" s="10" t="s">
        <v>309</v>
      </c>
      <c r="E153" s="86">
        <v>1</v>
      </c>
      <c r="F153" s="86"/>
      <c r="G153" s="86"/>
      <c r="H153" s="86"/>
      <c r="I153" s="86"/>
      <c r="J153" s="86"/>
      <c r="K153" s="86"/>
      <c r="L153" s="86"/>
      <c r="M153" s="64">
        <f>IF(ISBLANK(E153)=TRUE,0,VLOOKUP(M$5,Luong!$C$8:$H$22,6))</f>
        <v>131642</v>
      </c>
      <c r="N153" s="64">
        <f>IF(ISBLANK(F153)=TRUE,0,VLOOKUP(N$5,Luong!$C$8:$H$22,6))</f>
        <v>0</v>
      </c>
      <c r="O153" s="64">
        <f>IF(ISBLANK(G153)=TRUE,0,VLOOKUP(O$5,Luong!$C$8:$H$22,6))</f>
        <v>0</v>
      </c>
      <c r="P153" s="64">
        <f>IF(ISBLANK(H153)=TRUE,0,VLOOKUP(P$5,Luong!$C$8:$H$22,6))</f>
        <v>0</v>
      </c>
      <c r="Q153" s="64">
        <f>IF(ISBLANK(I153)=TRUE,0,VLOOKUP(Q$5,Luong!$C$8:$H$22,6))</f>
        <v>0</v>
      </c>
      <c r="R153" s="64">
        <f>IF(ISBLANK(J153)=TRUE,0,VLOOKUP(R$5,Luong!$C$8:$H$22,6))</f>
        <v>0</v>
      </c>
      <c r="S153" s="64">
        <f>IF(ISBLANK(K153)=TRUE,0,VLOOKUP(S$5,Luong!$C$8:$H$22,6))</f>
        <v>0</v>
      </c>
      <c r="T153" s="64">
        <f>IF(ISBLANK(L153)=TRUE,0,VLOOKUP(T$5,Luong!$C$8:$H$22,6))</f>
        <v>0</v>
      </c>
      <c r="U153" s="64">
        <f t="shared" si="77"/>
        <v>131642</v>
      </c>
      <c r="V153" s="65">
        <v>2.2000000000000001E-3</v>
      </c>
      <c r="W153" s="64">
        <f t="shared" si="78"/>
        <v>290</v>
      </c>
      <c r="X153" s="64">
        <f t="shared" si="58"/>
        <v>26</v>
      </c>
      <c r="Y153" s="64">
        <f t="shared" si="79"/>
        <v>316</v>
      </c>
    </row>
    <row r="154" spans="1:25" x14ac:dyDescent="0.25">
      <c r="A154" s="163"/>
      <c r="B154" s="8" t="s">
        <v>314</v>
      </c>
      <c r="C154" s="10" t="s">
        <v>319</v>
      </c>
      <c r="D154" s="10" t="s">
        <v>311</v>
      </c>
      <c r="E154" s="86">
        <v>1</v>
      </c>
      <c r="F154" s="86"/>
      <c r="G154" s="86"/>
      <c r="H154" s="86"/>
      <c r="I154" s="86"/>
      <c r="J154" s="86"/>
      <c r="K154" s="86"/>
      <c r="L154" s="86"/>
      <c r="M154" s="64">
        <f>IF(ISBLANK(E154)=TRUE,0,VLOOKUP(M$5,Luong!$C$8:$H$22,6))</f>
        <v>131642</v>
      </c>
      <c r="N154" s="64">
        <f>IF(ISBLANK(F154)=TRUE,0,VLOOKUP(N$5,Luong!$C$8:$H$22,6))</f>
        <v>0</v>
      </c>
      <c r="O154" s="64">
        <f>IF(ISBLANK(G154)=TRUE,0,VLOOKUP(O$5,Luong!$C$8:$H$22,6))</f>
        <v>0</v>
      </c>
      <c r="P154" s="64">
        <f>IF(ISBLANK(H154)=TRUE,0,VLOOKUP(P$5,Luong!$C$8:$H$22,6))</f>
        <v>0</v>
      </c>
      <c r="Q154" s="64">
        <f>IF(ISBLANK(I154)=TRUE,0,VLOOKUP(Q$5,Luong!$C$8:$H$22,6))</f>
        <v>0</v>
      </c>
      <c r="R154" s="64">
        <f>IF(ISBLANK(J154)=TRUE,0,VLOOKUP(R$5,Luong!$C$8:$H$22,6))</f>
        <v>0</v>
      </c>
      <c r="S154" s="64">
        <f>IF(ISBLANK(K154)=TRUE,0,VLOOKUP(S$5,Luong!$C$8:$H$22,6))</f>
        <v>0</v>
      </c>
      <c r="T154" s="64">
        <f>IF(ISBLANK(L154)=TRUE,0,VLOOKUP(T$5,Luong!$C$8:$H$22,6))</f>
        <v>0</v>
      </c>
      <c r="U154" s="64">
        <f t="shared" si="77"/>
        <v>131642</v>
      </c>
      <c r="V154" s="65">
        <f>ROUND(V153*1.5,4)</f>
        <v>3.3E-3</v>
      </c>
      <c r="W154" s="64">
        <f t="shared" si="78"/>
        <v>434</v>
      </c>
      <c r="X154" s="64">
        <f t="shared" si="58"/>
        <v>38</v>
      </c>
      <c r="Y154" s="64">
        <f t="shared" si="79"/>
        <v>472</v>
      </c>
    </row>
    <row r="155" spans="1:25" x14ac:dyDescent="0.25">
      <c r="A155" s="163"/>
      <c r="B155" s="8" t="s">
        <v>315</v>
      </c>
      <c r="C155" s="10" t="s">
        <v>320</v>
      </c>
      <c r="D155" s="10" t="s">
        <v>324</v>
      </c>
      <c r="E155" s="86">
        <v>1</v>
      </c>
      <c r="F155" s="86"/>
      <c r="G155" s="86"/>
      <c r="H155" s="86"/>
      <c r="I155" s="86"/>
      <c r="J155" s="86"/>
      <c r="K155" s="86"/>
      <c r="L155" s="86"/>
      <c r="M155" s="64">
        <f>IF(ISBLANK(E155)=TRUE,0,VLOOKUP(M$5,Luong!$C$8:$H$22,6))</f>
        <v>131642</v>
      </c>
      <c r="N155" s="64">
        <f>IF(ISBLANK(F155)=TRUE,0,VLOOKUP(N$5,Luong!$C$8:$H$22,6))</f>
        <v>0</v>
      </c>
      <c r="O155" s="64">
        <f>IF(ISBLANK(G155)=TRUE,0,VLOOKUP(O$5,Luong!$C$8:$H$22,6))</f>
        <v>0</v>
      </c>
      <c r="P155" s="64">
        <f>IF(ISBLANK(H155)=TRUE,0,VLOOKUP(P$5,Luong!$C$8:$H$22,6))</f>
        <v>0</v>
      </c>
      <c r="Q155" s="64">
        <f>IF(ISBLANK(I155)=TRUE,0,VLOOKUP(Q$5,Luong!$C$8:$H$22,6))</f>
        <v>0</v>
      </c>
      <c r="R155" s="64">
        <f>IF(ISBLANK(J155)=TRUE,0,VLOOKUP(R$5,Luong!$C$8:$H$22,6))</f>
        <v>0</v>
      </c>
      <c r="S155" s="64">
        <f>IF(ISBLANK(K155)=TRUE,0,VLOOKUP(S$5,Luong!$C$8:$H$22,6))</f>
        <v>0</v>
      </c>
      <c r="T155" s="64">
        <f>IF(ISBLANK(L155)=TRUE,0,VLOOKUP(T$5,Luong!$C$8:$H$22,6))</f>
        <v>0</v>
      </c>
      <c r="U155" s="64">
        <f t="shared" si="77"/>
        <v>131642</v>
      </c>
      <c r="V155" s="65">
        <f>ROUND(V153*2.5,4)</f>
        <v>5.4999999999999997E-3</v>
      </c>
      <c r="W155" s="64">
        <f t="shared" si="78"/>
        <v>724</v>
      </c>
      <c r="X155" s="64">
        <f t="shared" si="58"/>
        <v>64</v>
      </c>
      <c r="Y155" s="64">
        <f t="shared" si="79"/>
        <v>788</v>
      </c>
    </row>
    <row r="156" spans="1:25" x14ac:dyDescent="0.25">
      <c r="A156" s="163"/>
      <c r="B156" s="8" t="s">
        <v>316</v>
      </c>
      <c r="C156" s="10" t="s">
        <v>321</v>
      </c>
      <c r="D156" s="10" t="s">
        <v>325</v>
      </c>
      <c r="E156" s="86">
        <v>1</v>
      </c>
      <c r="F156" s="86"/>
      <c r="G156" s="86"/>
      <c r="H156" s="86"/>
      <c r="I156" s="86"/>
      <c r="J156" s="86"/>
      <c r="K156" s="86"/>
      <c r="L156" s="86"/>
      <c r="M156" s="64">
        <f>IF(ISBLANK(E156)=TRUE,0,VLOOKUP(M$5,Luong!$C$8:$H$22,6))</f>
        <v>131642</v>
      </c>
      <c r="N156" s="64">
        <f>IF(ISBLANK(F156)=TRUE,0,VLOOKUP(N$5,Luong!$C$8:$H$22,6))</f>
        <v>0</v>
      </c>
      <c r="O156" s="64">
        <f>IF(ISBLANK(G156)=TRUE,0,VLOOKUP(O$5,Luong!$C$8:$H$22,6))</f>
        <v>0</v>
      </c>
      <c r="P156" s="64">
        <f>IF(ISBLANK(H156)=TRUE,0,VLOOKUP(P$5,Luong!$C$8:$H$22,6))</f>
        <v>0</v>
      </c>
      <c r="Q156" s="64">
        <f>IF(ISBLANK(I156)=TRUE,0,VLOOKUP(Q$5,Luong!$C$8:$H$22,6))</f>
        <v>0</v>
      </c>
      <c r="R156" s="64">
        <f>IF(ISBLANK(J156)=TRUE,0,VLOOKUP(R$5,Luong!$C$8:$H$22,6))</f>
        <v>0</v>
      </c>
      <c r="S156" s="64">
        <f>IF(ISBLANK(K156)=TRUE,0,VLOOKUP(S$5,Luong!$C$8:$H$22,6))</f>
        <v>0</v>
      </c>
      <c r="T156" s="64">
        <f>IF(ISBLANK(L156)=TRUE,0,VLOOKUP(T$5,Luong!$C$8:$H$22,6))</f>
        <v>0</v>
      </c>
      <c r="U156" s="64">
        <f t="shared" si="77"/>
        <v>131642</v>
      </c>
      <c r="V156" s="65">
        <f>ROUND(V153*5,4)</f>
        <v>1.0999999999999999E-2</v>
      </c>
      <c r="W156" s="64">
        <f t="shared" si="78"/>
        <v>1448</v>
      </c>
      <c r="X156" s="64">
        <f t="shared" si="58"/>
        <v>128</v>
      </c>
      <c r="Y156" s="64">
        <f t="shared" si="79"/>
        <v>1576</v>
      </c>
    </row>
    <row r="157" spans="1:25" ht="31.5" x14ac:dyDescent="0.25">
      <c r="A157" s="163"/>
      <c r="B157" s="8" t="s">
        <v>317</v>
      </c>
      <c r="C157" s="10" t="s">
        <v>322</v>
      </c>
      <c r="D157" s="10" t="s">
        <v>326</v>
      </c>
      <c r="E157" s="86">
        <v>1</v>
      </c>
      <c r="F157" s="86"/>
      <c r="G157" s="86"/>
      <c r="H157" s="86"/>
      <c r="I157" s="86"/>
      <c r="J157" s="86"/>
      <c r="K157" s="86"/>
      <c r="L157" s="86"/>
      <c r="M157" s="64">
        <f>IF(ISBLANK(E157)=TRUE,0,VLOOKUP(M$5,Luong!$C$8:$H$22,6))</f>
        <v>131642</v>
      </c>
      <c r="N157" s="64">
        <f>IF(ISBLANK(F157)=TRUE,0,VLOOKUP(N$5,Luong!$C$8:$H$22,6))</f>
        <v>0</v>
      </c>
      <c r="O157" s="64">
        <f>IF(ISBLANK(G157)=TRUE,0,VLOOKUP(O$5,Luong!$C$8:$H$22,6))</f>
        <v>0</v>
      </c>
      <c r="P157" s="64">
        <f>IF(ISBLANK(H157)=TRUE,0,VLOOKUP(P$5,Luong!$C$8:$H$22,6))</f>
        <v>0</v>
      </c>
      <c r="Q157" s="64">
        <f>IF(ISBLANK(I157)=TRUE,0,VLOOKUP(Q$5,Luong!$C$8:$H$22,6))</f>
        <v>0</v>
      </c>
      <c r="R157" s="64">
        <f>IF(ISBLANK(J157)=TRUE,0,VLOOKUP(R$5,Luong!$C$8:$H$22,6))</f>
        <v>0</v>
      </c>
      <c r="S157" s="64">
        <f>IF(ISBLANK(K157)=TRUE,0,VLOOKUP(S$5,Luong!$C$8:$H$22,6))</f>
        <v>0</v>
      </c>
      <c r="T157" s="64">
        <f>IF(ISBLANK(L157)=TRUE,0,VLOOKUP(T$5,Luong!$C$8:$H$22,6))</f>
        <v>0</v>
      </c>
      <c r="U157" s="64">
        <f t="shared" si="77"/>
        <v>131642</v>
      </c>
      <c r="V157" s="65">
        <f>ROUND(V153*10,4)</f>
        <v>2.1999999999999999E-2</v>
      </c>
      <c r="W157" s="64">
        <f t="shared" si="78"/>
        <v>2896</v>
      </c>
      <c r="X157" s="64">
        <f t="shared" si="58"/>
        <v>256</v>
      </c>
      <c r="Y157" s="64">
        <f t="shared" si="79"/>
        <v>3152</v>
      </c>
    </row>
    <row r="158" spans="1:25" ht="31.5" x14ac:dyDescent="0.25">
      <c r="A158" s="163" t="s">
        <v>236</v>
      </c>
      <c r="B158" s="72" t="s">
        <v>68</v>
      </c>
      <c r="C158" s="68"/>
      <c r="D158" s="68"/>
      <c r="E158" s="86"/>
      <c r="F158" s="86"/>
      <c r="G158" s="86"/>
      <c r="H158" s="86"/>
      <c r="I158" s="86"/>
      <c r="J158" s="86"/>
      <c r="K158" s="86"/>
      <c r="L158" s="86"/>
      <c r="M158" s="64"/>
      <c r="N158" s="64"/>
      <c r="O158" s="64"/>
      <c r="P158" s="64"/>
      <c r="Q158" s="64"/>
      <c r="R158" s="64"/>
      <c r="S158" s="64"/>
      <c r="T158" s="64"/>
      <c r="U158" s="64"/>
      <c r="V158" s="65"/>
      <c r="W158" s="64"/>
      <c r="X158" s="64"/>
      <c r="Y158" s="64"/>
    </row>
    <row r="159" spans="1:25" x14ac:dyDescent="0.25">
      <c r="A159" s="163"/>
      <c r="B159" s="8" t="s">
        <v>306</v>
      </c>
      <c r="C159" s="10" t="s">
        <v>53</v>
      </c>
      <c r="D159" s="68" t="s">
        <v>309</v>
      </c>
      <c r="E159" s="86">
        <v>1</v>
      </c>
      <c r="F159" s="86"/>
      <c r="G159" s="86"/>
      <c r="H159" s="86"/>
      <c r="I159" s="86">
        <v>1</v>
      </c>
      <c r="J159" s="86"/>
      <c r="K159" s="86"/>
      <c r="L159" s="86"/>
      <c r="M159" s="64">
        <f>IF(ISBLANK(E159)=TRUE,0,VLOOKUP(M$5,Luong!$C$8:$H$22,6))</f>
        <v>131642</v>
      </c>
      <c r="N159" s="64">
        <f>IF(ISBLANK(F159)=TRUE,0,VLOOKUP(N$5,Luong!$C$8:$H$22,6))</f>
        <v>0</v>
      </c>
      <c r="O159" s="64">
        <f>IF(ISBLANK(G159)=TRUE,0,VLOOKUP(O$5,Luong!$C$8:$H$22,6))</f>
        <v>0</v>
      </c>
      <c r="P159" s="64">
        <f>IF(ISBLANK(H159)=TRUE,0,VLOOKUP(P$5,Luong!$C$8:$H$22,6))</f>
        <v>0</v>
      </c>
      <c r="Q159" s="64">
        <f>IF(ISBLANK(I159)=TRUE,0,VLOOKUP(Q$5,Luong!$C$8:$H$22,6))</f>
        <v>188969</v>
      </c>
      <c r="R159" s="64">
        <f>IF(ISBLANK(J159)=TRUE,0,VLOOKUP(R$5,Luong!$C$8:$H$22,6))</f>
        <v>0</v>
      </c>
      <c r="S159" s="64">
        <f>IF(ISBLANK(K159)=TRUE,0,VLOOKUP(S$5,Luong!$C$8:$H$22,6))</f>
        <v>0</v>
      </c>
      <c r="T159" s="64">
        <f>IF(ISBLANK(L159)=TRUE,0,VLOOKUP(T$5,Luong!$C$8:$H$22,6))</f>
        <v>0</v>
      </c>
      <c r="U159" s="64">
        <f t="shared" ref="U159:U161" si="80">SUM(E159*M159,F159*N159,G159*O159,H159*P159,I159*Q159,J159*R159,K159*S159,L159*T159)</f>
        <v>320611</v>
      </c>
      <c r="V159" s="65">
        <v>0.1</v>
      </c>
      <c r="W159" s="64">
        <f t="shared" ref="W159:W161" si="81">ROUND(U159*V159,0)</f>
        <v>32061</v>
      </c>
      <c r="X159" s="64">
        <f t="shared" ref="X159:X169" si="82">ROUND((W159/1.235)*(34/312),0)</f>
        <v>2829</v>
      </c>
      <c r="Y159" s="64">
        <f t="shared" ref="Y159:Y161" si="83">SUM(W159:X159)</f>
        <v>34890</v>
      </c>
    </row>
    <row r="160" spans="1:25" x14ac:dyDescent="0.25">
      <c r="A160" s="163"/>
      <c r="B160" s="8" t="s">
        <v>307</v>
      </c>
      <c r="C160" s="10" t="s">
        <v>53</v>
      </c>
      <c r="D160" s="68" t="s">
        <v>310</v>
      </c>
      <c r="E160" s="86">
        <v>1</v>
      </c>
      <c r="F160" s="86"/>
      <c r="G160" s="86"/>
      <c r="H160" s="86"/>
      <c r="I160" s="86">
        <v>1</v>
      </c>
      <c r="J160" s="86"/>
      <c r="K160" s="86"/>
      <c r="L160" s="86"/>
      <c r="M160" s="64">
        <f>IF(ISBLANK(E160)=TRUE,0,VLOOKUP(M$5,Luong!$C$8:$H$22,6))</f>
        <v>131642</v>
      </c>
      <c r="N160" s="64">
        <f>IF(ISBLANK(F160)=TRUE,0,VLOOKUP(N$5,Luong!$C$8:$H$22,6))</f>
        <v>0</v>
      </c>
      <c r="O160" s="64">
        <f>IF(ISBLANK(G160)=TRUE,0,VLOOKUP(O$5,Luong!$C$8:$H$22,6))</f>
        <v>0</v>
      </c>
      <c r="P160" s="64">
        <f>IF(ISBLANK(H160)=TRUE,0,VLOOKUP(P$5,Luong!$C$8:$H$22,6))</f>
        <v>0</v>
      </c>
      <c r="Q160" s="64">
        <f>IF(ISBLANK(I160)=TRUE,0,VLOOKUP(Q$5,Luong!$C$8:$H$22,6))</f>
        <v>188969</v>
      </c>
      <c r="R160" s="64">
        <f>IF(ISBLANK(J160)=TRUE,0,VLOOKUP(R$5,Luong!$C$8:$H$22,6))</f>
        <v>0</v>
      </c>
      <c r="S160" s="64">
        <f>IF(ISBLANK(K160)=TRUE,0,VLOOKUP(S$5,Luong!$C$8:$H$22,6))</f>
        <v>0</v>
      </c>
      <c r="T160" s="64">
        <f>IF(ISBLANK(L160)=TRUE,0,VLOOKUP(T$5,Luong!$C$8:$H$22,6))</f>
        <v>0</v>
      </c>
      <c r="U160" s="64">
        <f t="shared" si="80"/>
        <v>320611</v>
      </c>
      <c r="V160" s="65">
        <f>ROUND(V159*1.2,2)</f>
        <v>0.12</v>
      </c>
      <c r="W160" s="64">
        <f t="shared" si="81"/>
        <v>38473</v>
      </c>
      <c r="X160" s="64">
        <f t="shared" si="82"/>
        <v>3395</v>
      </c>
      <c r="Y160" s="64">
        <f t="shared" si="83"/>
        <v>41868</v>
      </c>
    </row>
    <row r="161" spans="1:25" x14ac:dyDescent="0.25">
      <c r="A161" s="163"/>
      <c r="B161" s="8" t="s">
        <v>308</v>
      </c>
      <c r="C161" s="10" t="s">
        <v>53</v>
      </c>
      <c r="D161" s="68" t="s">
        <v>311</v>
      </c>
      <c r="E161" s="86">
        <v>1</v>
      </c>
      <c r="F161" s="86"/>
      <c r="G161" s="86"/>
      <c r="H161" s="86"/>
      <c r="I161" s="86">
        <v>1</v>
      </c>
      <c r="J161" s="86"/>
      <c r="K161" s="86"/>
      <c r="L161" s="86"/>
      <c r="M161" s="64">
        <f>IF(ISBLANK(E161)=TRUE,0,VLOOKUP(M$5,Luong!$C$8:$H$22,6))</f>
        <v>131642</v>
      </c>
      <c r="N161" s="64">
        <f>IF(ISBLANK(F161)=TRUE,0,VLOOKUP(N$5,Luong!$C$8:$H$22,6))</f>
        <v>0</v>
      </c>
      <c r="O161" s="64">
        <f>IF(ISBLANK(G161)=TRUE,0,VLOOKUP(O$5,Luong!$C$8:$H$22,6))</f>
        <v>0</v>
      </c>
      <c r="P161" s="64">
        <f>IF(ISBLANK(H161)=TRUE,0,VLOOKUP(P$5,Luong!$C$8:$H$22,6))</f>
        <v>0</v>
      </c>
      <c r="Q161" s="64">
        <f>IF(ISBLANK(I161)=TRUE,0,VLOOKUP(Q$5,Luong!$C$8:$H$22,6))</f>
        <v>188969</v>
      </c>
      <c r="R161" s="64">
        <f>IF(ISBLANK(J161)=TRUE,0,VLOOKUP(R$5,Luong!$C$8:$H$22,6))</f>
        <v>0</v>
      </c>
      <c r="S161" s="64">
        <f>IF(ISBLANK(K161)=TRUE,0,VLOOKUP(S$5,Luong!$C$8:$H$22,6))</f>
        <v>0</v>
      </c>
      <c r="T161" s="64">
        <f>IF(ISBLANK(L161)=TRUE,0,VLOOKUP(T$5,Luong!$C$8:$H$22,6))</f>
        <v>0</v>
      </c>
      <c r="U161" s="64">
        <f t="shared" si="80"/>
        <v>320611</v>
      </c>
      <c r="V161" s="65">
        <f>ROUND(V159*1.5,2)</f>
        <v>0.15</v>
      </c>
      <c r="W161" s="64">
        <f t="shared" si="81"/>
        <v>48092</v>
      </c>
      <c r="X161" s="64">
        <f t="shared" si="82"/>
        <v>4244</v>
      </c>
      <c r="Y161" s="64">
        <f t="shared" si="83"/>
        <v>52336</v>
      </c>
    </row>
    <row r="162" spans="1:25" ht="47.25" x14ac:dyDescent="0.25">
      <c r="A162" s="172" t="s">
        <v>237</v>
      </c>
      <c r="B162" s="63" t="s">
        <v>69</v>
      </c>
      <c r="C162" s="57"/>
      <c r="D162" s="57"/>
      <c r="E162" s="86"/>
      <c r="F162" s="86"/>
      <c r="G162" s="86"/>
      <c r="H162" s="86"/>
      <c r="I162" s="86"/>
      <c r="J162" s="86"/>
      <c r="K162" s="86"/>
      <c r="L162" s="86"/>
      <c r="M162" s="64"/>
      <c r="N162" s="64"/>
      <c r="O162" s="64"/>
      <c r="P162" s="64"/>
      <c r="Q162" s="64"/>
      <c r="R162" s="64"/>
      <c r="S162" s="64"/>
      <c r="T162" s="64"/>
      <c r="U162" s="64"/>
      <c r="V162" s="65"/>
      <c r="W162" s="64"/>
      <c r="X162" s="64"/>
      <c r="Y162" s="64"/>
    </row>
    <row r="163" spans="1:25" ht="78.75" x14ac:dyDescent="0.25">
      <c r="A163" s="163" t="s">
        <v>238</v>
      </c>
      <c r="B163" s="72" t="s">
        <v>70</v>
      </c>
      <c r="C163" s="68" t="s">
        <v>27</v>
      </c>
      <c r="D163" s="68"/>
      <c r="E163" s="86">
        <v>1</v>
      </c>
      <c r="F163" s="86"/>
      <c r="G163" s="86"/>
      <c r="H163" s="86"/>
      <c r="I163" s="86"/>
      <c r="J163" s="86"/>
      <c r="K163" s="86"/>
      <c r="L163" s="86"/>
      <c r="M163" s="64">
        <f>IF(ISBLANK(E163)=TRUE,0,VLOOKUP(M$5,Luong!$C$8:$H$22,6))</f>
        <v>131642</v>
      </c>
      <c r="N163" s="64">
        <f>IF(ISBLANK(F163)=TRUE,0,VLOOKUP(N$5,Luong!$C$8:$H$22,6))</f>
        <v>0</v>
      </c>
      <c r="O163" s="64">
        <f>IF(ISBLANK(G163)=TRUE,0,VLOOKUP(O$5,Luong!$C$8:$H$22,6))</f>
        <v>0</v>
      </c>
      <c r="P163" s="64">
        <f>IF(ISBLANK(H163)=TRUE,0,VLOOKUP(P$5,Luong!$C$8:$H$22,6))</f>
        <v>0</v>
      </c>
      <c r="Q163" s="64">
        <f>IF(ISBLANK(I163)=TRUE,0,VLOOKUP(Q$5,Luong!$C$8:$H$22,6))</f>
        <v>0</v>
      </c>
      <c r="R163" s="64">
        <f>IF(ISBLANK(J163)=TRUE,0,VLOOKUP(R$5,Luong!$C$8:$H$22,6))</f>
        <v>0</v>
      </c>
      <c r="S163" s="64">
        <f>IF(ISBLANK(K163)=TRUE,0,VLOOKUP(S$5,Luong!$C$8:$H$22,6))</f>
        <v>0</v>
      </c>
      <c r="T163" s="64">
        <f>IF(ISBLANK(L163)=TRUE,0,VLOOKUP(T$5,Luong!$C$8:$H$22,6))</f>
        <v>0</v>
      </c>
      <c r="U163" s="64">
        <f t="shared" ref="U163:U164" si="84">SUM(E163*M163,F163*N163,G163*O163,H163*P163,I163*Q163,J163*R163,K163*S163,L163*T163)</f>
        <v>131642</v>
      </c>
      <c r="V163" s="65">
        <v>2.282</v>
      </c>
      <c r="W163" s="64">
        <f t="shared" ref="W163:W164" si="85">ROUND(U163*V163,0)</f>
        <v>300407</v>
      </c>
      <c r="X163" s="64">
        <f t="shared" si="82"/>
        <v>26507</v>
      </c>
      <c r="Y163" s="64">
        <f t="shared" ref="Y163:Y164" si="86">SUM(W163:X163)</f>
        <v>326914</v>
      </c>
    </row>
    <row r="164" spans="1:25" ht="31.5" x14ac:dyDescent="0.25">
      <c r="A164" s="235" t="s">
        <v>239</v>
      </c>
      <c r="B164" s="236" t="s">
        <v>71</v>
      </c>
      <c r="C164" s="68" t="s">
        <v>72</v>
      </c>
      <c r="D164" s="68" t="s">
        <v>357</v>
      </c>
      <c r="E164" s="86"/>
      <c r="F164" s="86"/>
      <c r="G164" s="86"/>
      <c r="H164" s="86">
        <v>1</v>
      </c>
      <c r="I164" s="86"/>
      <c r="J164" s="86"/>
      <c r="K164" s="86"/>
      <c r="L164" s="86"/>
      <c r="M164" s="64">
        <f>IF(ISBLANK(E164)=TRUE,0,VLOOKUP(M$5,Luong!$C$8:$H$22,6))</f>
        <v>0</v>
      </c>
      <c r="N164" s="64">
        <f>IF(ISBLANK(F164)=TRUE,0,VLOOKUP(N$5,Luong!$C$8:$H$22,6))</f>
        <v>0</v>
      </c>
      <c r="O164" s="64">
        <f>IF(ISBLANK(G164)=TRUE,0,VLOOKUP(O$5,Luong!$C$8:$H$22,6))</f>
        <v>0</v>
      </c>
      <c r="P164" s="64">
        <f>IF(ISBLANK(H164)=TRUE,0,VLOOKUP(P$5,Luong!$C$8:$H$22,6))</f>
        <v>165614</v>
      </c>
      <c r="Q164" s="64">
        <f>IF(ISBLANK(I164)=TRUE,0,VLOOKUP(Q$5,Luong!$C$8:$H$22,6))</f>
        <v>0</v>
      </c>
      <c r="R164" s="64">
        <f>IF(ISBLANK(J164)=TRUE,0,VLOOKUP(R$5,Luong!$C$8:$H$22,6))</f>
        <v>0</v>
      </c>
      <c r="S164" s="64">
        <f>IF(ISBLANK(K164)=TRUE,0,VLOOKUP(S$5,Luong!$C$8:$H$22,6))</f>
        <v>0</v>
      </c>
      <c r="T164" s="64">
        <f>IF(ISBLANK(L164)=TRUE,0,VLOOKUP(T$5,Luong!$C$8:$H$22,6))</f>
        <v>0</v>
      </c>
      <c r="U164" s="64">
        <f t="shared" si="84"/>
        <v>165614</v>
      </c>
      <c r="V164" s="65">
        <v>8.0000000000000002E-3</v>
      </c>
      <c r="W164" s="64">
        <f t="shared" si="85"/>
        <v>1325</v>
      </c>
      <c r="X164" s="64">
        <f t="shared" si="82"/>
        <v>117</v>
      </c>
      <c r="Y164" s="64">
        <f t="shared" si="86"/>
        <v>1442</v>
      </c>
    </row>
    <row r="165" spans="1:25" ht="31.5" x14ac:dyDescent="0.25">
      <c r="A165" s="230"/>
      <c r="B165" s="233"/>
      <c r="C165" s="68" t="s">
        <v>353</v>
      </c>
      <c r="D165" s="68" t="s">
        <v>358</v>
      </c>
      <c r="E165" s="86"/>
      <c r="F165" s="86"/>
      <c r="G165" s="86"/>
      <c r="H165" s="86">
        <v>1</v>
      </c>
      <c r="I165" s="86"/>
      <c r="J165" s="86"/>
      <c r="K165" s="86"/>
      <c r="L165" s="86"/>
      <c r="M165" s="64">
        <f>IF(ISBLANK(E165)=TRUE,0,VLOOKUP(M$5,Luong!$C$8:$H$22,6))</f>
        <v>0</v>
      </c>
      <c r="N165" s="64">
        <f>IF(ISBLANK(F165)=TRUE,0,VLOOKUP(N$5,Luong!$C$8:$H$22,6))</f>
        <v>0</v>
      </c>
      <c r="O165" s="64">
        <f>IF(ISBLANK(G165)=TRUE,0,VLOOKUP(O$5,Luong!$C$8:$H$22,6))</f>
        <v>0</v>
      </c>
      <c r="P165" s="64">
        <f>IF(ISBLANK(H165)=TRUE,0,VLOOKUP(P$5,Luong!$C$8:$H$22,6))</f>
        <v>165614</v>
      </c>
      <c r="Q165" s="64">
        <f>IF(ISBLANK(I165)=TRUE,0,VLOOKUP(Q$5,Luong!$C$8:$H$22,6))</f>
        <v>0</v>
      </c>
      <c r="R165" s="64">
        <f>IF(ISBLANK(J165)=TRUE,0,VLOOKUP(R$5,Luong!$C$8:$H$22,6))</f>
        <v>0</v>
      </c>
      <c r="S165" s="64">
        <f>IF(ISBLANK(K165)=TRUE,0,VLOOKUP(S$5,Luong!$C$8:$H$22,6))</f>
        <v>0</v>
      </c>
      <c r="T165" s="64">
        <f>IF(ISBLANK(L165)=TRUE,0,VLOOKUP(T$5,Luong!$C$8:$H$22,6))</f>
        <v>0</v>
      </c>
      <c r="U165" s="64">
        <f t="shared" ref="U165:U168" si="87">SUM(E165*M165,F165*N165,G165*O165,H165*P165,I165*Q165,J165*R165,K165*S165,L165*T165)</f>
        <v>165614</v>
      </c>
      <c r="V165" s="65">
        <f>ROUND(V164*2,4)</f>
        <v>1.6E-2</v>
      </c>
      <c r="W165" s="64">
        <f t="shared" ref="W165:W168" si="88">ROUND(U165*V165,0)</f>
        <v>2650</v>
      </c>
      <c r="X165" s="64">
        <f t="shared" si="82"/>
        <v>234</v>
      </c>
      <c r="Y165" s="64">
        <f t="shared" ref="Y165:Y168" si="89">SUM(W165:X165)</f>
        <v>2884</v>
      </c>
    </row>
    <row r="166" spans="1:25" ht="31.5" x14ac:dyDescent="0.25">
      <c r="A166" s="230"/>
      <c r="B166" s="233"/>
      <c r="C166" s="68" t="s">
        <v>354</v>
      </c>
      <c r="D166" s="68" t="s">
        <v>359</v>
      </c>
      <c r="E166" s="86"/>
      <c r="F166" s="86"/>
      <c r="G166" s="86"/>
      <c r="H166" s="86">
        <v>1</v>
      </c>
      <c r="I166" s="86"/>
      <c r="J166" s="86"/>
      <c r="K166" s="86"/>
      <c r="L166" s="86"/>
      <c r="M166" s="64">
        <f>IF(ISBLANK(E166)=TRUE,0,VLOOKUP(M$5,Luong!$C$8:$H$22,6))</f>
        <v>0</v>
      </c>
      <c r="N166" s="64">
        <f>IF(ISBLANK(F166)=TRUE,0,VLOOKUP(N$5,Luong!$C$8:$H$22,6))</f>
        <v>0</v>
      </c>
      <c r="O166" s="64">
        <f>IF(ISBLANK(G166)=TRUE,0,VLOOKUP(O$5,Luong!$C$8:$H$22,6))</f>
        <v>0</v>
      </c>
      <c r="P166" s="64">
        <f>IF(ISBLANK(H166)=TRUE,0,VLOOKUP(P$5,Luong!$C$8:$H$22,6))</f>
        <v>165614</v>
      </c>
      <c r="Q166" s="64">
        <f>IF(ISBLANK(I166)=TRUE,0,VLOOKUP(Q$5,Luong!$C$8:$H$22,6))</f>
        <v>0</v>
      </c>
      <c r="R166" s="64">
        <f>IF(ISBLANK(J166)=TRUE,0,VLOOKUP(R$5,Luong!$C$8:$H$22,6))</f>
        <v>0</v>
      </c>
      <c r="S166" s="64">
        <f>IF(ISBLANK(K166)=TRUE,0,VLOOKUP(S$5,Luong!$C$8:$H$22,6))</f>
        <v>0</v>
      </c>
      <c r="T166" s="64">
        <f>IF(ISBLANK(L166)=TRUE,0,VLOOKUP(T$5,Luong!$C$8:$H$22,6))</f>
        <v>0</v>
      </c>
      <c r="U166" s="64">
        <f t="shared" si="87"/>
        <v>165614</v>
      </c>
      <c r="V166" s="65">
        <f>ROUND(V164*4,4)</f>
        <v>3.2000000000000001E-2</v>
      </c>
      <c r="W166" s="64">
        <f t="shared" si="88"/>
        <v>5300</v>
      </c>
      <c r="X166" s="64">
        <f t="shared" si="82"/>
        <v>468</v>
      </c>
      <c r="Y166" s="64">
        <f t="shared" si="89"/>
        <v>5768</v>
      </c>
    </row>
    <row r="167" spans="1:25" ht="31.5" x14ac:dyDescent="0.25">
      <c r="A167" s="230"/>
      <c r="B167" s="233"/>
      <c r="C167" s="68" t="s">
        <v>355</v>
      </c>
      <c r="D167" s="68" t="s">
        <v>360</v>
      </c>
      <c r="E167" s="86"/>
      <c r="F167" s="86"/>
      <c r="G167" s="86"/>
      <c r="H167" s="86">
        <v>1</v>
      </c>
      <c r="I167" s="86"/>
      <c r="J167" s="86"/>
      <c r="K167" s="86"/>
      <c r="L167" s="86"/>
      <c r="M167" s="64">
        <f>IF(ISBLANK(E167)=TRUE,0,VLOOKUP(M$5,Luong!$C$8:$H$22,6))</f>
        <v>0</v>
      </c>
      <c r="N167" s="64">
        <f>IF(ISBLANK(F167)=TRUE,0,VLOOKUP(N$5,Luong!$C$8:$H$22,6))</f>
        <v>0</v>
      </c>
      <c r="O167" s="64">
        <f>IF(ISBLANK(G167)=TRUE,0,VLOOKUP(O$5,Luong!$C$8:$H$22,6))</f>
        <v>0</v>
      </c>
      <c r="P167" s="64">
        <f>IF(ISBLANK(H167)=TRUE,0,VLOOKUP(P$5,Luong!$C$8:$H$22,6))</f>
        <v>165614</v>
      </c>
      <c r="Q167" s="64">
        <f>IF(ISBLANK(I167)=TRUE,0,VLOOKUP(Q$5,Luong!$C$8:$H$22,6))</f>
        <v>0</v>
      </c>
      <c r="R167" s="64">
        <f>IF(ISBLANK(J167)=TRUE,0,VLOOKUP(R$5,Luong!$C$8:$H$22,6))</f>
        <v>0</v>
      </c>
      <c r="S167" s="64">
        <f>IF(ISBLANK(K167)=TRUE,0,VLOOKUP(S$5,Luong!$C$8:$H$22,6))</f>
        <v>0</v>
      </c>
      <c r="T167" s="64">
        <f>IF(ISBLANK(L167)=TRUE,0,VLOOKUP(T$5,Luong!$C$8:$H$22,6))</f>
        <v>0</v>
      </c>
      <c r="U167" s="64">
        <f t="shared" si="87"/>
        <v>165614</v>
      </c>
      <c r="V167" s="65">
        <f>ROUND(V164*8,4)</f>
        <v>6.4000000000000001E-2</v>
      </c>
      <c r="W167" s="64">
        <f t="shared" si="88"/>
        <v>10599</v>
      </c>
      <c r="X167" s="64">
        <f t="shared" si="82"/>
        <v>935</v>
      </c>
      <c r="Y167" s="64">
        <f t="shared" si="89"/>
        <v>11534</v>
      </c>
    </row>
    <row r="168" spans="1:25" ht="31.5" x14ac:dyDescent="0.25">
      <c r="A168" s="231"/>
      <c r="B168" s="234"/>
      <c r="C168" s="68" t="s">
        <v>356</v>
      </c>
      <c r="D168" s="68" t="s">
        <v>361</v>
      </c>
      <c r="E168" s="86"/>
      <c r="F168" s="86"/>
      <c r="G168" s="86"/>
      <c r="H168" s="86">
        <v>1</v>
      </c>
      <c r="I168" s="86"/>
      <c r="J168" s="86"/>
      <c r="K168" s="86"/>
      <c r="L168" s="86"/>
      <c r="M168" s="64">
        <f>IF(ISBLANK(E168)=TRUE,0,VLOOKUP(M$5,Luong!$C$8:$H$22,6))</f>
        <v>0</v>
      </c>
      <c r="N168" s="64">
        <f>IF(ISBLANK(F168)=TRUE,0,VLOOKUP(N$5,Luong!$C$8:$H$22,6))</f>
        <v>0</v>
      </c>
      <c r="O168" s="64">
        <f>IF(ISBLANK(G168)=TRUE,0,VLOOKUP(O$5,Luong!$C$8:$H$22,6))</f>
        <v>0</v>
      </c>
      <c r="P168" s="64">
        <f>IF(ISBLANK(H168)=TRUE,0,VLOOKUP(P$5,Luong!$C$8:$H$22,6))</f>
        <v>165614</v>
      </c>
      <c r="Q168" s="64">
        <f>IF(ISBLANK(I168)=TRUE,0,VLOOKUP(Q$5,Luong!$C$8:$H$22,6))</f>
        <v>0</v>
      </c>
      <c r="R168" s="64">
        <f>IF(ISBLANK(J168)=TRUE,0,VLOOKUP(R$5,Luong!$C$8:$H$22,6))</f>
        <v>0</v>
      </c>
      <c r="S168" s="64">
        <f>IF(ISBLANK(K168)=TRUE,0,VLOOKUP(S$5,Luong!$C$8:$H$22,6))</f>
        <v>0</v>
      </c>
      <c r="T168" s="64">
        <f>IF(ISBLANK(L168)=TRUE,0,VLOOKUP(T$5,Luong!$C$8:$H$22,6))</f>
        <v>0</v>
      </c>
      <c r="U168" s="64">
        <f t="shared" si="87"/>
        <v>165614</v>
      </c>
      <c r="V168" s="65">
        <f>ROUND(V164*16,4)</f>
        <v>0.128</v>
      </c>
      <c r="W168" s="64">
        <f t="shared" si="88"/>
        <v>21199</v>
      </c>
      <c r="X168" s="64">
        <f t="shared" si="82"/>
        <v>1871</v>
      </c>
      <c r="Y168" s="64">
        <f t="shared" si="89"/>
        <v>23070</v>
      </c>
    </row>
    <row r="169" spans="1:25" ht="63" x14ac:dyDescent="0.25">
      <c r="A169" s="163" t="s">
        <v>240</v>
      </c>
      <c r="B169" s="72" t="s">
        <v>73</v>
      </c>
      <c r="C169" s="68"/>
      <c r="D169" s="68"/>
      <c r="E169" s="86"/>
      <c r="F169" s="86"/>
      <c r="G169" s="86"/>
      <c r="H169" s="86"/>
      <c r="I169" s="86"/>
      <c r="J169" s="86"/>
      <c r="K169" s="86"/>
      <c r="L169" s="86"/>
      <c r="M169" s="64">
        <f>IF(ISBLANK(E169)=TRUE,0,VLOOKUP(M$5,Luong!$C$8:$H$22,6))</f>
        <v>0</v>
      </c>
      <c r="N169" s="64">
        <f>IF(ISBLANK(F169)=TRUE,0,VLOOKUP(N$5,Luong!$C$8:$H$22,6))</f>
        <v>0</v>
      </c>
      <c r="O169" s="64">
        <f>IF(ISBLANK(G169)=TRUE,0,VLOOKUP(O$5,Luong!$C$8:$H$22,6))</f>
        <v>0</v>
      </c>
      <c r="P169" s="64">
        <f>IF(ISBLANK(H169)=TRUE,0,VLOOKUP(P$5,Luong!$C$8:$H$22,6))</f>
        <v>0</v>
      </c>
      <c r="Q169" s="64">
        <f>IF(ISBLANK(I169)=TRUE,0,VLOOKUP(Q$5,Luong!$C$8:$H$22,6))</f>
        <v>0</v>
      </c>
      <c r="R169" s="64">
        <f>IF(ISBLANK(J169)=TRUE,0,VLOOKUP(R$5,Luong!$C$8:$H$22,6))</f>
        <v>0</v>
      </c>
      <c r="S169" s="64">
        <f>IF(ISBLANK(K169)=TRUE,0,VLOOKUP(S$5,Luong!$C$8:$H$22,6))</f>
        <v>0</v>
      </c>
      <c r="T169" s="64">
        <f>IF(ISBLANK(L169)=TRUE,0,VLOOKUP(T$5,Luong!$C$8:$H$22,6))</f>
        <v>0</v>
      </c>
      <c r="U169" s="64">
        <f t="shared" ref="U169" si="90">SUM(E169*M169,F169*N169,G169*O169,H169*P169,I169*Q169,J169*R169,K169*S169,L169*T169)</f>
        <v>0</v>
      </c>
      <c r="V169" s="65"/>
      <c r="W169" s="64">
        <f t="shared" ref="W169" si="91">ROUND(U169*V169,0)</f>
        <v>0</v>
      </c>
      <c r="X169" s="64">
        <f t="shared" si="82"/>
        <v>0</v>
      </c>
      <c r="Y169" s="64">
        <f t="shared" ref="Y169" si="92">SUM(W169:X169)</f>
        <v>0</v>
      </c>
    </row>
    <row r="170" spans="1:25" ht="47.25" x14ac:dyDescent="0.25">
      <c r="A170" s="163" t="s">
        <v>241</v>
      </c>
      <c r="B170" s="72" t="s">
        <v>74</v>
      </c>
      <c r="C170" s="68"/>
      <c r="D170" s="68"/>
      <c r="E170" s="86"/>
      <c r="F170" s="86"/>
      <c r="G170" s="86"/>
      <c r="H170" s="86"/>
      <c r="I170" s="86"/>
      <c r="J170" s="86"/>
      <c r="K170" s="86"/>
      <c r="L170" s="86"/>
      <c r="M170" s="64"/>
      <c r="N170" s="64"/>
      <c r="O170" s="64"/>
      <c r="P170" s="64"/>
      <c r="Q170" s="64"/>
      <c r="R170" s="64"/>
      <c r="S170" s="64"/>
      <c r="T170" s="64"/>
      <c r="U170" s="64"/>
      <c r="V170" s="65"/>
      <c r="W170" s="64"/>
      <c r="X170" s="64"/>
      <c r="Y170" s="64"/>
    </row>
    <row r="171" spans="1:25" ht="47.25" x14ac:dyDescent="0.25">
      <c r="A171" s="168" t="s">
        <v>341</v>
      </c>
      <c r="B171" s="66" t="s">
        <v>344</v>
      </c>
      <c r="C171" s="67" t="s">
        <v>19</v>
      </c>
      <c r="D171" s="68"/>
      <c r="E171" s="86"/>
      <c r="F171" s="86"/>
      <c r="G171" s="86"/>
      <c r="H171" s="86"/>
      <c r="I171" s="86"/>
      <c r="J171" s="86"/>
      <c r="K171" s="86"/>
      <c r="L171" s="86"/>
      <c r="M171" s="64"/>
      <c r="N171" s="64"/>
      <c r="O171" s="64"/>
      <c r="P171" s="64"/>
      <c r="Q171" s="64"/>
      <c r="R171" s="64"/>
      <c r="S171" s="64"/>
      <c r="T171" s="64"/>
      <c r="U171" s="64"/>
      <c r="V171" s="65"/>
      <c r="W171" s="64"/>
      <c r="X171" s="64"/>
      <c r="Y171" s="64">
        <f>Y8</f>
        <v>62</v>
      </c>
    </row>
    <row r="172" spans="1:25" ht="24" customHeight="1" x14ac:dyDescent="0.25">
      <c r="A172" s="190" t="s">
        <v>342</v>
      </c>
      <c r="B172" s="191" t="s">
        <v>343</v>
      </c>
      <c r="C172" s="187" t="s">
        <v>19</v>
      </c>
      <c r="D172" s="25" t="s">
        <v>20</v>
      </c>
      <c r="E172" s="86"/>
      <c r="F172" s="86"/>
      <c r="G172" s="86"/>
      <c r="H172" s="86"/>
      <c r="I172" s="86"/>
      <c r="J172" s="86"/>
      <c r="K172" s="86"/>
      <c r="L172" s="86"/>
      <c r="M172" s="64"/>
      <c r="N172" s="64"/>
      <c r="O172" s="64"/>
      <c r="P172" s="64"/>
      <c r="Q172" s="64"/>
      <c r="R172" s="64"/>
      <c r="S172" s="64"/>
      <c r="T172" s="64"/>
      <c r="U172" s="64"/>
      <c r="V172" s="65"/>
      <c r="W172" s="64"/>
      <c r="X172" s="64"/>
      <c r="Y172" s="64">
        <f>Y9</f>
        <v>577</v>
      </c>
    </row>
    <row r="173" spans="1:25" ht="24" customHeight="1" x14ac:dyDescent="0.25">
      <c r="A173" s="190"/>
      <c r="B173" s="192"/>
      <c r="C173" s="188"/>
      <c r="D173" s="25" t="s">
        <v>21</v>
      </c>
      <c r="E173" s="86"/>
      <c r="F173" s="86"/>
      <c r="G173" s="86"/>
      <c r="H173" s="86"/>
      <c r="I173" s="86"/>
      <c r="J173" s="86"/>
      <c r="K173" s="86"/>
      <c r="L173" s="86"/>
      <c r="M173" s="64"/>
      <c r="N173" s="64"/>
      <c r="O173" s="64"/>
      <c r="P173" s="64"/>
      <c r="Q173" s="64"/>
      <c r="R173" s="64"/>
      <c r="S173" s="64"/>
      <c r="T173" s="64"/>
      <c r="U173" s="64"/>
      <c r="V173" s="65"/>
      <c r="W173" s="64"/>
      <c r="X173" s="64"/>
      <c r="Y173" s="64">
        <f>Y10</f>
        <v>720</v>
      </c>
    </row>
    <row r="174" spans="1:25" ht="24" customHeight="1" x14ac:dyDescent="0.25">
      <c r="A174" s="190"/>
      <c r="B174" s="193"/>
      <c r="C174" s="189"/>
      <c r="D174" s="25" t="s">
        <v>22</v>
      </c>
      <c r="E174" s="86"/>
      <c r="F174" s="86"/>
      <c r="G174" s="86"/>
      <c r="H174" s="86"/>
      <c r="I174" s="86"/>
      <c r="J174" s="86"/>
      <c r="K174" s="86"/>
      <c r="L174" s="86"/>
      <c r="M174" s="64"/>
      <c r="N174" s="64"/>
      <c r="O174" s="64"/>
      <c r="P174" s="64"/>
      <c r="Q174" s="64"/>
      <c r="R174" s="64"/>
      <c r="S174" s="64"/>
      <c r="T174" s="64"/>
      <c r="U174" s="64"/>
      <c r="V174" s="65"/>
      <c r="W174" s="64"/>
      <c r="X174" s="64"/>
      <c r="Y174" s="64">
        <f>Y11</f>
        <v>937</v>
      </c>
    </row>
    <row r="175" spans="1:25" ht="31.5" x14ac:dyDescent="0.25">
      <c r="A175" s="229" t="s">
        <v>242</v>
      </c>
      <c r="B175" s="232" t="s">
        <v>75</v>
      </c>
      <c r="C175" s="68" t="s">
        <v>72</v>
      </c>
      <c r="D175" s="68" t="s">
        <v>357</v>
      </c>
      <c r="E175" s="86"/>
      <c r="F175" s="86"/>
      <c r="G175" s="86"/>
      <c r="H175" s="86">
        <v>1</v>
      </c>
      <c r="I175" s="86"/>
      <c r="J175" s="86"/>
      <c r="K175" s="86"/>
      <c r="L175" s="86"/>
      <c r="M175" s="64">
        <f>IF(ISBLANK(E175)=TRUE,0,VLOOKUP(M$5,Luong!$C$8:$H$22,6))</f>
        <v>0</v>
      </c>
      <c r="N175" s="64">
        <f>IF(ISBLANK(F175)=TRUE,0,VLOOKUP(N$5,Luong!$C$8:$H$22,6))</f>
        <v>0</v>
      </c>
      <c r="O175" s="64">
        <f>IF(ISBLANK(G175)=TRUE,0,VLOOKUP(O$5,Luong!$C$8:$H$22,6))</f>
        <v>0</v>
      </c>
      <c r="P175" s="64">
        <f>IF(ISBLANK(H175)=TRUE,0,VLOOKUP(P$5,Luong!$C$8:$H$22,6))</f>
        <v>165614</v>
      </c>
      <c r="Q175" s="64">
        <f>IF(ISBLANK(I175)=TRUE,0,VLOOKUP(Q$5,Luong!$C$8:$H$22,6))</f>
        <v>0</v>
      </c>
      <c r="R175" s="64">
        <f>IF(ISBLANK(J175)=TRUE,0,VLOOKUP(R$5,Luong!$C$8:$H$22,6))</f>
        <v>0</v>
      </c>
      <c r="S175" s="64">
        <f>IF(ISBLANK(K175)=TRUE,0,VLOOKUP(S$5,Luong!$C$8:$H$22,6))</f>
        <v>0</v>
      </c>
      <c r="T175" s="64">
        <f>IF(ISBLANK(L175)=TRUE,0,VLOOKUP(T$5,Luong!$C$8:$H$22,6))</f>
        <v>0</v>
      </c>
      <c r="U175" s="64">
        <f t="shared" ref="U175:U180" si="93">SUM(E175*M175,F175*N175,G175*O175,H175*P175,I175*Q175,J175*R175,K175*S175,L175*T175)</f>
        <v>165614</v>
      </c>
      <c r="V175" s="65">
        <v>2.5000000000000001E-3</v>
      </c>
      <c r="W175" s="64">
        <f t="shared" ref="W175:W180" si="94">ROUND(U175*V175,0)</f>
        <v>414</v>
      </c>
      <c r="X175" s="64">
        <f t="shared" ref="X175:X192" si="95">ROUND((W175/1.235)*(34/312),0)</f>
        <v>37</v>
      </c>
      <c r="Y175" s="64">
        <f t="shared" ref="Y175:Y180" si="96">SUM(W175:X175)</f>
        <v>451</v>
      </c>
    </row>
    <row r="176" spans="1:25" ht="31.5" x14ac:dyDescent="0.25">
      <c r="A176" s="230"/>
      <c r="B176" s="233"/>
      <c r="C176" s="68" t="s">
        <v>353</v>
      </c>
      <c r="D176" s="68" t="s">
        <v>358</v>
      </c>
      <c r="E176" s="86"/>
      <c r="F176" s="86"/>
      <c r="G176" s="86"/>
      <c r="H176" s="86">
        <v>1</v>
      </c>
      <c r="I176" s="86"/>
      <c r="J176" s="86"/>
      <c r="K176" s="86"/>
      <c r="L176" s="86"/>
      <c r="M176" s="64">
        <f>IF(ISBLANK(E176)=TRUE,0,VLOOKUP(M$5,Luong!$C$8:$H$22,6))</f>
        <v>0</v>
      </c>
      <c r="N176" s="64">
        <f>IF(ISBLANK(F176)=TRUE,0,VLOOKUP(N$5,Luong!$C$8:$H$22,6))</f>
        <v>0</v>
      </c>
      <c r="O176" s="64">
        <f>IF(ISBLANK(G176)=TRUE,0,VLOOKUP(O$5,Luong!$C$8:$H$22,6))</f>
        <v>0</v>
      </c>
      <c r="P176" s="64">
        <f>IF(ISBLANK(H176)=TRUE,0,VLOOKUP(P$5,Luong!$C$8:$H$22,6))</f>
        <v>165614</v>
      </c>
      <c r="Q176" s="64">
        <f>IF(ISBLANK(I176)=TRUE,0,VLOOKUP(Q$5,Luong!$C$8:$H$22,6))</f>
        <v>0</v>
      </c>
      <c r="R176" s="64">
        <f>IF(ISBLANK(J176)=TRUE,0,VLOOKUP(R$5,Luong!$C$8:$H$22,6))</f>
        <v>0</v>
      </c>
      <c r="S176" s="64">
        <f>IF(ISBLANK(K176)=TRUE,0,VLOOKUP(S$5,Luong!$C$8:$H$22,6))</f>
        <v>0</v>
      </c>
      <c r="T176" s="64">
        <f>IF(ISBLANK(L176)=TRUE,0,VLOOKUP(T$5,Luong!$C$8:$H$22,6))</f>
        <v>0</v>
      </c>
      <c r="U176" s="64">
        <f t="shared" ref="U176:U179" si="97">SUM(E176*M176,F176*N176,G176*O176,H176*P176,I176*Q176,J176*R176,K176*S176,L176*T176)</f>
        <v>165614</v>
      </c>
      <c r="V176" s="65">
        <f>ROUND(V175*2,4)</f>
        <v>5.0000000000000001E-3</v>
      </c>
      <c r="W176" s="64">
        <f t="shared" ref="W176:W179" si="98">ROUND(U176*V176,0)</f>
        <v>828</v>
      </c>
      <c r="X176" s="64">
        <f t="shared" si="95"/>
        <v>73</v>
      </c>
      <c r="Y176" s="64">
        <f t="shared" ref="Y176:Y179" si="99">SUM(W176:X176)</f>
        <v>901</v>
      </c>
    </row>
    <row r="177" spans="1:25" ht="31.5" x14ac:dyDescent="0.25">
      <c r="A177" s="230"/>
      <c r="B177" s="233"/>
      <c r="C177" s="68" t="s">
        <v>354</v>
      </c>
      <c r="D177" s="68" t="s">
        <v>359</v>
      </c>
      <c r="E177" s="86"/>
      <c r="F177" s="86"/>
      <c r="G177" s="86"/>
      <c r="H177" s="86">
        <v>1</v>
      </c>
      <c r="I177" s="86"/>
      <c r="J177" s="86"/>
      <c r="K177" s="86"/>
      <c r="L177" s="86"/>
      <c r="M177" s="64">
        <f>IF(ISBLANK(E177)=TRUE,0,VLOOKUP(M$5,Luong!$C$8:$H$22,6))</f>
        <v>0</v>
      </c>
      <c r="N177" s="64">
        <f>IF(ISBLANK(F177)=TRUE,0,VLOOKUP(N$5,Luong!$C$8:$H$22,6))</f>
        <v>0</v>
      </c>
      <c r="O177" s="64">
        <f>IF(ISBLANK(G177)=TRUE,0,VLOOKUP(O$5,Luong!$C$8:$H$22,6))</f>
        <v>0</v>
      </c>
      <c r="P177" s="64">
        <f>IF(ISBLANK(H177)=TRUE,0,VLOOKUP(P$5,Luong!$C$8:$H$22,6))</f>
        <v>165614</v>
      </c>
      <c r="Q177" s="64">
        <f>IF(ISBLANK(I177)=TRUE,0,VLOOKUP(Q$5,Luong!$C$8:$H$22,6))</f>
        <v>0</v>
      </c>
      <c r="R177" s="64">
        <f>IF(ISBLANK(J177)=TRUE,0,VLOOKUP(R$5,Luong!$C$8:$H$22,6))</f>
        <v>0</v>
      </c>
      <c r="S177" s="64">
        <f>IF(ISBLANK(K177)=TRUE,0,VLOOKUP(S$5,Luong!$C$8:$H$22,6))</f>
        <v>0</v>
      </c>
      <c r="T177" s="64">
        <f>IF(ISBLANK(L177)=TRUE,0,VLOOKUP(T$5,Luong!$C$8:$H$22,6))</f>
        <v>0</v>
      </c>
      <c r="U177" s="64">
        <f t="shared" si="97"/>
        <v>165614</v>
      </c>
      <c r="V177" s="65">
        <f>ROUND(V175*4,4)</f>
        <v>0.01</v>
      </c>
      <c r="W177" s="64">
        <f t="shared" si="98"/>
        <v>1656</v>
      </c>
      <c r="X177" s="64">
        <f t="shared" si="95"/>
        <v>146</v>
      </c>
      <c r="Y177" s="64">
        <f t="shared" si="99"/>
        <v>1802</v>
      </c>
    </row>
    <row r="178" spans="1:25" ht="31.5" x14ac:dyDescent="0.25">
      <c r="A178" s="230"/>
      <c r="B178" s="233"/>
      <c r="C178" s="68" t="s">
        <v>355</v>
      </c>
      <c r="D178" s="68" t="s">
        <v>360</v>
      </c>
      <c r="E178" s="86"/>
      <c r="F178" s="86"/>
      <c r="G178" s="86"/>
      <c r="H178" s="86">
        <v>1</v>
      </c>
      <c r="I178" s="86"/>
      <c r="J178" s="86"/>
      <c r="K178" s="86"/>
      <c r="L178" s="86"/>
      <c r="M178" s="64">
        <f>IF(ISBLANK(E178)=TRUE,0,VLOOKUP(M$5,Luong!$C$8:$H$22,6))</f>
        <v>0</v>
      </c>
      <c r="N178" s="64">
        <f>IF(ISBLANK(F178)=TRUE,0,VLOOKUP(N$5,Luong!$C$8:$H$22,6))</f>
        <v>0</v>
      </c>
      <c r="O178" s="64">
        <f>IF(ISBLANK(G178)=TRUE,0,VLOOKUP(O$5,Luong!$C$8:$H$22,6))</f>
        <v>0</v>
      </c>
      <c r="P178" s="64">
        <f>IF(ISBLANK(H178)=TRUE,0,VLOOKUP(P$5,Luong!$C$8:$H$22,6))</f>
        <v>165614</v>
      </c>
      <c r="Q178" s="64">
        <f>IF(ISBLANK(I178)=TRUE,0,VLOOKUP(Q$5,Luong!$C$8:$H$22,6))</f>
        <v>0</v>
      </c>
      <c r="R178" s="64">
        <f>IF(ISBLANK(J178)=TRUE,0,VLOOKUP(R$5,Luong!$C$8:$H$22,6))</f>
        <v>0</v>
      </c>
      <c r="S178" s="64">
        <f>IF(ISBLANK(K178)=TRUE,0,VLOOKUP(S$5,Luong!$C$8:$H$22,6))</f>
        <v>0</v>
      </c>
      <c r="T178" s="64">
        <f>IF(ISBLANK(L178)=TRUE,0,VLOOKUP(T$5,Luong!$C$8:$H$22,6))</f>
        <v>0</v>
      </c>
      <c r="U178" s="64">
        <f t="shared" si="97"/>
        <v>165614</v>
      </c>
      <c r="V178" s="65">
        <f>ROUND(V175*8,4)</f>
        <v>0.02</v>
      </c>
      <c r="W178" s="64">
        <f t="shared" si="98"/>
        <v>3312</v>
      </c>
      <c r="X178" s="64">
        <f t="shared" si="95"/>
        <v>292</v>
      </c>
      <c r="Y178" s="64">
        <f t="shared" si="99"/>
        <v>3604</v>
      </c>
    </row>
    <row r="179" spans="1:25" ht="31.5" x14ac:dyDescent="0.25">
      <c r="A179" s="231"/>
      <c r="B179" s="234"/>
      <c r="C179" s="68" t="s">
        <v>356</v>
      </c>
      <c r="D179" s="68" t="s">
        <v>361</v>
      </c>
      <c r="E179" s="86"/>
      <c r="F179" s="86"/>
      <c r="G179" s="86"/>
      <c r="H179" s="86">
        <v>1</v>
      </c>
      <c r="I179" s="86"/>
      <c r="J179" s="86"/>
      <c r="K179" s="86"/>
      <c r="L179" s="86"/>
      <c r="M179" s="64">
        <f>IF(ISBLANK(E179)=TRUE,0,VLOOKUP(M$5,Luong!$C$8:$H$22,6))</f>
        <v>0</v>
      </c>
      <c r="N179" s="64">
        <f>IF(ISBLANK(F179)=TRUE,0,VLOOKUP(N$5,Luong!$C$8:$H$22,6))</f>
        <v>0</v>
      </c>
      <c r="O179" s="64">
        <f>IF(ISBLANK(G179)=TRUE,0,VLOOKUP(O$5,Luong!$C$8:$H$22,6))</f>
        <v>0</v>
      </c>
      <c r="P179" s="64">
        <f>IF(ISBLANK(H179)=TRUE,0,VLOOKUP(P$5,Luong!$C$8:$H$22,6))</f>
        <v>165614</v>
      </c>
      <c r="Q179" s="64">
        <f>IF(ISBLANK(I179)=TRUE,0,VLOOKUP(Q$5,Luong!$C$8:$H$22,6))</f>
        <v>0</v>
      </c>
      <c r="R179" s="64">
        <f>IF(ISBLANK(J179)=TRUE,0,VLOOKUP(R$5,Luong!$C$8:$H$22,6))</f>
        <v>0</v>
      </c>
      <c r="S179" s="64">
        <f>IF(ISBLANK(K179)=TRUE,0,VLOOKUP(S$5,Luong!$C$8:$H$22,6))</f>
        <v>0</v>
      </c>
      <c r="T179" s="64">
        <f>IF(ISBLANK(L179)=TRUE,0,VLOOKUP(T$5,Luong!$C$8:$H$22,6))</f>
        <v>0</v>
      </c>
      <c r="U179" s="64">
        <f t="shared" si="97"/>
        <v>165614</v>
      </c>
      <c r="V179" s="65">
        <f>ROUND(V175*16,4)</f>
        <v>0.04</v>
      </c>
      <c r="W179" s="64">
        <f t="shared" si="98"/>
        <v>6625</v>
      </c>
      <c r="X179" s="64">
        <f t="shared" si="95"/>
        <v>585</v>
      </c>
      <c r="Y179" s="64">
        <f t="shared" si="99"/>
        <v>7210</v>
      </c>
    </row>
    <row r="180" spans="1:25" ht="63" x14ac:dyDescent="0.25">
      <c r="A180" s="163" t="s">
        <v>243</v>
      </c>
      <c r="B180" s="72" t="s">
        <v>76</v>
      </c>
      <c r="C180" s="68" t="s">
        <v>27</v>
      </c>
      <c r="D180" s="68"/>
      <c r="E180" s="86">
        <v>1</v>
      </c>
      <c r="F180" s="86"/>
      <c r="G180" s="86"/>
      <c r="H180" s="86"/>
      <c r="I180" s="86"/>
      <c r="J180" s="86"/>
      <c r="K180" s="86"/>
      <c r="L180" s="86"/>
      <c r="M180" s="64">
        <f>IF(ISBLANK(E180)=TRUE,0,VLOOKUP(M$5,Luong!$C$8:$H$22,6))</f>
        <v>131642</v>
      </c>
      <c r="N180" s="64">
        <f>IF(ISBLANK(F180)=TRUE,0,VLOOKUP(N$5,Luong!$C$8:$H$22,6))</f>
        <v>0</v>
      </c>
      <c r="O180" s="64">
        <f>IF(ISBLANK(G180)=TRUE,0,VLOOKUP(O$5,Luong!$C$8:$H$22,6))</f>
        <v>0</v>
      </c>
      <c r="P180" s="64">
        <f>IF(ISBLANK(H180)=TRUE,0,VLOOKUP(P$5,Luong!$C$8:$H$22,6))</f>
        <v>0</v>
      </c>
      <c r="Q180" s="64">
        <f>IF(ISBLANK(I180)=TRUE,0,VLOOKUP(Q$5,Luong!$C$8:$H$22,6))</f>
        <v>0</v>
      </c>
      <c r="R180" s="64">
        <f>IF(ISBLANK(J180)=TRUE,0,VLOOKUP(R$5,Luong!$C$8:$H$22,6))</f>
        <v>0</v>
      </c>
      <c r="S180" s="64">
        <f>IF(ISBLANK(K180)=TRUE,0,VLOOKUP(S$5,Luong!$C$8:$H$22,6))</f>
        <v>0</v>
      </c>
      <c r="T180" s="64">
        <f>IF(ISBLANK(L180)=TRUE,0,VLOOKUP(T$5,Luong!$C$8:$H$22,6))</f>
        <v>0</v>
      </c>
      <c r="U180" s="64">
        <f t="shared" si="93"/>
        <v>131642</v>
      </c>
      <c r="V180" s="65">
        <v>0.72</v>
      </c>
      <c r="W180" s="64">
        <f t="shared" si="94"/>
        <v>94782</v>
      </c>
      <c r="X180" s="64">
        <f t="shared" si="95"/>
        <v>8363</v>
      </c>
      <c r="Y180" s="64">
        <f t="shared" si="96"/>
        <v>103145</v>
      </c>
    </row>
    <row r="181" spans="1:25" ht="31.5" x14ac:dyDescent="0.25">
      <c r="A181" s="172" t="s">
        <v>244</v>
      </c>
      <c r="B181" s="63" t="s">
        <v>77</v>
      </c>
      <c r="C181" s="57"/>
      <c r="D181" s="57"/>
      <c r="E181" s="86"/>
      <c r="F181" s="86"/>
      <c r="G181" s="86"/>
      <c r="H181" s="86"/>
      <c r="I181" s="86"/>
      <c r="J181" s="86"/>
      <c r="K181" s="86"/>
      <c r="L181" s="86"/>
      <c r="M181" s="64"/>
      <c r="N181" s="64"/>
      <c r="O181" s="64"/>
      <c r="P181" s="64"/>
      <c r="Q181" s="64"/>
      <c r="R181" s="64"/>
      <c r="S181" s="64"/>
      <c r="T181" s="64"/>
      <c r="U181" s="64"/>
      <c r="V181" s="65"/>
      <c r="W181" s="64"/>
      <c r="X181" s="64"/>
      <c r="Y181" s="64"/>
    </row>
    <row r="182" spans="1:25" ht="31.5" x14ac:dyDescent="0.25">
      <c r="A182" s="163" t="s">
        <v>245</v>
      </c>
      <c r="B182" s="72" t="s">
        <v>78</v>
      </c>
      <c r="C182" s="68"/>
      <c r="D182" s="68"/>
      <c r="E182" s="86"/>
      <c r="F182" s="86"/>
      <c r="G182" s="86"/>
      <c r="H182" s="86"/>
      <c r="I182" s="86"/>
      <c r="J182" s="86"/>
      <c r="K182" s="86"/>
      <c r="L182" s="86"/>
      <c r="M182" s="64"/>
      <c r="N182" s="64"/>
      <c r="O182" s="64"/>
      <c r="P182" s="64"/>
      <c r="Q182" s="64"/>
      <c r="R182" s="64"/>
      <c r="S182" s="64"/>
      <c r="T182" s="64"/>
      <c r="U182" s="64"/>
      <c r="V182" s="65"/>
      <c r="W182" s="64"/>
      <c r="X182" s="64"/>
      <c r="Y182" s="64"/>
    </row>
    <row r="183" spans="1:25" ht="31.5" x14ac:dyDescent="0.25">
      <c r="A183" s="163"/>
      <c r="B183" s="8" t="s">
        <v>345</v>
      </c>
      <c r="C183" s="10" t="s">
        <v>27</v>
      </c>
      <c r="D183" s="68" t="s">
        <v>309</v>
      </c>
      <c r="E183" s="86">
        <v>1</v>
      </c>
      <c r="F183" s="86"/>
      <c r="G183" s="86"/>
      <c r="H183" s="86">
        <v>1</v>
      </c>
      <c r="I183" s="86"/>
      <c r="J183" s="86"/>
      <c r="K183" s="86"/>
      <c r="L183" s="86"/>
      <c r="M183" s="64">
        <f>IF(ISBLANK(E183)=TRUE,0,VLOOKUP(M$5,Luong!$C$8:$H$22,6))</f>
        <v>131642</v>
      </c>
      <c r="N183" s="64">
        <f>IF(ISBLANK(F183)=TRUE,0,VLOOKUP(N$5,Luong!$C$8:$H$22,6))</f>
        <v>0</v>
      </c>
      <c r="O183" s="64">
        <f>IF(ISBLANK(G183)=TRUE,0,VLOOKUP(O$5,Luong!$C$8:$H$22,6))</f>
        <v>0</v>
      </c>
      <c r="P183" s="64">
        <f>IF(ISBLANK(H183)=TRUE,0,VLOOKUP(P$5,Luong!$C$8:$H$22,6))</f>
        <v>165614</v>
      </c>
      <c r="Q183" s="64">
        <f>IF(ISBLANK(I183)=TRUE,0,VLOOKUP(Q$5,Luong!$C$8:$H$22,6))</f>
        <v>0</v>
      </c>
      <c r="R183" s="64">
        <f>IF(ISBLANK(J183)=TRUE,0,VLOOKUP(R$5,Luong!$C$8:$H$22,6))</f>
        <v>0</v>
      </c>
      <c r="S183" s="64">
        <f>IF(ISBLANK(K183)=TRUE,0,VLOOKUP(S$5,Luong!$C$8:$H$22,6))</f>
        <v>0</v>
      </c>
      <c r="T183" s="64">
        <f>IF(ISBLANK(L183)=TRUE,0,VLOOKUP(T$5,Luong!$C$8:$H$22,6))</f>
        <v>0</v>
      </c>
      <c r="U183" s="64">
        <f t="shared" ref="U183:U188" si="100">SUM(E183*M183,F183*N183,G183*O183,H183*P183,I183*Q183,J183*R183,K183*S183,L183*T183)</f>
        <v>297256</v>
      </c>
      <c r="V183" s="65">
        <v>0.4</v>
      </c>
      <c r="W183" s="64">
        <f t="shared" ref="W183:W188" si="101">ROUND(U183*V183,0)</f>
        <v>118902</v>
      </c>
      <c r="X183" s="64">
        <f t="shared" si="95"/>
        <v>10492</v>
      </c>
      <c r="Y183" s="64">
        <f t="shared" ref="Y183:Y188" si="102">SUM(W183:X183)</f>
        <v>129394</v>
      </c>
    </row>
    <row r="184" spans="1:25" ht="47.25" x14ac:dyDescent="0.25">
      <c r="A184" s="163"/>
      <c r="B184" s="8" t="s">
        <v>346</v>
      </c>
      <c r="C184" s="10" t="s">
        <v>27</v>
      </c>
      <c r="D184" s="68" t="s">
        <v>347</v>
      </c>
      <c r="E184" s="86">
        <v>1</v>
      </c>
      <c r="F184" s="86"/>
      <c r="G184" s="86"/>
      <c r="H184" s="86">
        <v>1</v>
      </c>
      <c r="I184" s="86"/>
      <c r="J184" s="86"/>
      <c r="K184" s="86"/>
      <c r="L184" s="86"/>
      <c r="M184" s="64">
        <f>IF(ISBLANK(E184)=TRUE,0,VLOOKUP(M$5,Luong!$C$8:$H$22,6))</f>
        <v>131642</v>
      </c>
      <c r="N184" s="64">
        <f>IF(ISBLANK(F184)=TRUE,0,VLOOKUP(N$5,Luong!$C$8:$H$22,6))</f>
        <v>0</v>
      </c>
      <c r="O184" s="64">
        <f>IF(ISBLANK(G184)=TRUE,0,VLOOKUP(O$5,Luong!$C$8:$H$22,6))</f>
        <v>0</v>
      </c>
      <c r="P184" s="64">
        <f>IF(ISBLANK(H184)=TRUE,0,VLOOKUP(P$5,Luong!$C$8:$H$22,6))</f>
        <v>165614</v>
      </c>
      <c r="Q184" s="64">
        <f>IF(ISBLANK(I184)=TRUE,0,VLOOKUP(Q$5,Luong!$C$8:$H$22,6))</f>
        <v>0</v>
      </c>
      <c r="R184" s="64">
        <f>IF(ISBLANK(J184)=TRUE,0,VLOOKUP(R$5,Luong!$C$8:$H$22,6))</f>
        <v>0</v>
      </c>
      <c r="S184" s="64">
        <f>IF(ISBLANK(K184)=TRUE,0,VLOOKUP(S$5,Luong!$C$8:$H$22,6))</f>
        <v>0</v>
      </c>
      <c r="T184" s="64">
        <f>IF(ISBLANK(L184)=TRUE,0,VLOOKUP(T$5,Luong!$C$8:$H$22,6))</f>
        <v>0</v>
      </c>
      <c r="U184" s="64">
        <f t="shared" si="100"/>
        <v>297256</v>
      </c>
      <c r="V184" s="65">
        <f>ROUND(V183*0.86,2)</f>
        <v>0.34</v>
      </c>
      <c r="W184" s="64">
        <f t="shared" si="101"/>
        <v>101067</v>
      </c>
      <c r="X184" s="64">
        <f t="shared" si="95"/>
        <v>8918</v>
      </c>
      <c r="Y184" s="64">
        <f t="shared" si="102"/>
        <v>109985</v>
      </c>
    </row>
    <row r="185" spans="1:25" ht="78.75" x14ac:dyDescent="0.25">
      <c r="A185" s="163" t="s">
        <v>246</v>
      </c>
      <c r="B185" s="72" t="s">
        <v>79</v>
      </c>
      <c r="C185" s="68" t="s">
        <v>27</v>
      </c>
      <c r="D185" s="68"/>
      <c r="E185" s="86"/>
      <c r="F185" s="86"/>
      <c r="G185" s="86"/>
      <c r="H185" s="86"/>
      <c r="I185" s="86"/>
      <c r="J185" s="86"/>
      <c r="K185" s="86"/>
      <c r="L185" s="86"/>
      <c r="M185" s="64">
        <f>IF(ISBLANK(E185)=TRUE,0,VLOOKUP(M$5,Luong!$C$8:$H$22,6))</f>
        <v>0</v>
      </c>
      <c r="N185" s="64">
        <f>IF(ISBLANK(F185)=TRUE,0,VLOOKUP(N$5,Luong!$C$8:$H$22,6))</f>
        <v>0</v>
      </c>
      <c r="O185" s="64">
        <f>IF(ISBLANK(G185)=TRUE,0,VLOOKUP(O$5,Luong!$C$8:$H$22,6))</f>
        <v>0</v>
      </c>
      <c r="P185" s="64">
        <f>IF(ISBLANK(H185)=TRUE,0,VLOOKUP(P$5,Luong!$C$8:$H$22,6))</f>
        <v>0</v>
      </c>
      <c r="Q185" s="64">
        <f>IF(ISBLANK(I185)=TRUE,0,VLOOKUP(Q$5,Luong!$C$8:$H$22,6))</f>
        <v>0</v>
      </c>
      <c r="R185" s="64">
        <f>IF(ISBLANK(J185)=TRUE,0,VLOOKUP(R$5,Luong!$C$8:$H$22,6))</f>
        <v>0</v>
      </c>
      <c r="S185" s="64">
        <f>IF(ISBLANK(K185)=TRUE,0,VLOOKUP(S$5,Luong!$C$8:$H$22,6))</f>
        <v>0</v>
      </c>
      <c r="T185" s="64">
        <f>IF(ISBLANK(L185)=TRUE,0,VLOOKUP(T$5,Luong!$C$8:$H$22,6))</f>
        <v>0</v>
      </c>
      <c r="U185" s="64">
        <f t="shared" si="100"/>
        <v>0</v>
      </c>
      <c r="V185" s="65"/>
      <c r="W185" s="64">
        <f t="shared" si="101"/>
        <v>0</v>
      </c>
      <c r="X185" s="64">
        <f t="shared" si="95"/>
        <v>0</v>
      </c>
      <c r="Y185" s="64">
        <f t="shared" si="102"/>
        <v>0</v>
      </c>
    </row>
    <row r="186" spans="1:25" ht="31.5" x14ac:dyDescent="0.25">
      <c r="A186" s="163" t="s">
        <v>247</v>
      </c>
      <c r="B186" s="72" t="s">
        <v>80</v>
      </c>
      <c r="C186" s="68"/>
      <c r="D186" s="68"/>
      <c r="E186" s="86"/>
      <c r="F186" s="86"/>
      <c r="G186" s="86"/>
      <c r="H186" s="86"/>
      <c r="I186" s="86"/>
      <c r="J186" s="86"/>
      <c r="K186" s="86"/>
      <c r="L186" s="86"/>
      <c r="M186" s="64"/>
      <c r="N186" s="64"/>
      <c r="O186" s="64"/>
      <c r="P186" s="64"/>
      <c r="Q186" s="64"/>
      <c r="R186" s="64"/>
      <c r="S186" s="64"/>
      <c r="T186" s="64"/>
      <c r="U186" s="64"/>
      <c r="V186" s="65"/>
      <c r="W186" s="64"/>
      <c r="X186" s="64"/>
      <c r="Y186" s="64"/>
    </row>
    <row r="187" spans="1:25" ht="31.5" x14ac:dyDescent="0.25">
      <c r="A187" s="163"/>
      <c r="B187" s="8" t="s">
        <v>345</v>
      </c>
      <c r="C187" s="10" t="s">
        <v>27</v>
      </c>
      <c r="D187" s="68" t="s">
        <v>309</v>
      </c>
      <c r="E187" s="86">
        <v>1</v>
      </c>
      <c r="F187" s="86"/>
      <c r="G187" s="86"/>
      <c r="H187" s="86">
        <v>1</v>
      </c>
      <c r="I187" s="86"/>
      <c r="J187" s="86"/>
      <c r="K187" s="86"/>
      <c r="L187" s="86"/>
      <c r="M187" s="64">
        <f>IF(ISBLANK(E187)=TRUE,0,VLOOKUP(M$5,Luong!$C$8:$H$22,6))</f>
        <v>131642</v>
      </c>
      <c r="N187" s="64">
        <f>IF(ISBLANK(F187)=TRUE,0,VLOOKUP(N$5,Luong!$C$8:$H$22,6))</f>
        <v>0</v>
      </c>
      <c r="O187" s="64">
        <f>IF(ISBLANK(G187)=TRUE,0,VLOOKUP(O$5,Luong!$C$8:$H$22,6))</f>
        <v>0</v>
      </c>
      <c r="P187" s="64">
        <f>IF(ISBLANK(H187)=TRUE,0,VLOOKUP(P$5,Luong!$C$8:$H$22,6))</f>
        <v>165614</v>
      </c>
      <c r="Q187" s="64">
        <f>IF(ISBLANK(I187)=TRUE,0,VLOOKUP(Q$5,Luong!$C$8:$H$22,6))</f>
        <v>0</v>
      </c>
      <c r="R187" s="64">
        <f>IF(ISBLANK(J187)=TRUE,0,VLOOKUP(R$5,Luong!$C$8:$H$22,6))</f>
        <v>0</v>
      </c>
      <c r="S187" s="64">
        <f>IF(ISBLANK(K187)=TRUE,0,VLOOKUP(S$5,Luong!$C$8:$H$22,6))</f>
        <v>0</v>
      </c>
      <c r="T187" s="64">
        <f>IF(ISBLANK(L187)=TRUE,0,VLOOKUP(T$5,Luong!$C$8:$H$22,6))</f>
        <v>0</v>
      </c>
      <c r="U187" s="64">
        <f t="shared" si="100"/>
        <v>297256</v>
      </c>
      <c r="V187" s="65">
        <v>0.05</v>
      </c>
      <c r="W187" s="64">
        <f t="shared" si="101"/>
        <v>14863</v>
      </c>
      <c r="X187" s="64">
        <f t="shared" si="95"/>
        <v>1311</v>
      </c>
      <c r="Y187" s="64">
        <f t="shared" si="102"/>
        <v>16174</v>
      </c>
    </row>
    <row r="188" spans="1:25" ht="47.25" x14ac:dyDescent="0.25">
      <c r="A188" s="163"/>
      <c r="B188" s="8" t="s">
        <v>346</v>
      </c>
      <c r="C188" s="10" t="s">
        <v>27</v>
      </c>
      <c r="D188" s="68" t="s">
        <v>347</v>
      </c>
      <c r="E188" s="86">
        <v>1</v>
      </c>
      <c r="F188" s="86"/>
      <c r="G188" s="86"/>
      <c r="H188" s="86">
        <v>1</v>
      </c>
      <c r="I188" s="86"/>
      <c r="J188" s="86"/>
      <c r="K188" s="86"/>
      <c r="L188" s="86"/>
      <c r="M188" s="64">
        <f>IF(ISBLANK(E188)=TRUE,0,VLOOKUP(M$5,Luong!$C$8:$H$22,6))</f>
        <v>131642</v>
      </c>
      <c r="N188" s="64">
        <f>IF(ISBLANK(F188)=TRUE,0,VLOOKUP(N$5,Luong!$C$8:$H$22,6))</f>
        <v>0</v>
      </c>
      <c r="O188" s="64">
        <f>IF(ISBLANK(G188)=TRUE,0,VLOOKUP(O$5,Luong!$C$8:$H$22,6))</f>
        <v>0</v>
      </c>
      <c r="P188" s="64">
        <f>IF(ISBLANK(H188)=TRUE,0,VLOOKUP(P$5,Luong!$C$8:$H$22,6))</f>
        <v>165614</v>
      </c>
      <c r="Q188" s="64">
        <f>IF(ISBLANK(I188)=TRUE,0,VLOOKUP(Q$5,Luong!$C$8:$H$22,6))</f>
        <v>0</v>
      </c>
      <c r="R188" s="64">
        <f>IF(ISBLANK(J188)=TRUE,0,VLOOKUP(R$5,Luong!$C$8:$H$22,6))</f>
        <v>0</v>
      </c>
      <c r="S188" s="64">
        <f>IF(ISBLANK(K188)=TRUE,0,VLOOKUP(S$5,Luong!$C$8:$H$22,6))</f>
        <v>0</v>
      </c>
      <c r="T188" s="64">
        <f>IF(ISBLANK(L188)=TRUE,0,VLOOKUP(T$5,Luong!$C$8:$H$22,6))</f>
        <v>0</v>
      </c>
      <c r="U188" s="64">
        <f t="shared" si="100"/>
        <v>297256</v>
      </c>
      <c r="V188" s="65">
        <f>ROUND(V187*0.86,2)</f>
        <v>0.04</v>
      </c>
      <c r="W188" s="64">
        <f t="shared" si="101"/>
        <v>11890</v>
      </c>
      <c r="X188" s="64">
        <f t="shared" si="95"/>
        <v>1049</v>
      </c>
      <c r="Y188" s="64">
        <f t="shared" si="102"/>
        <v>12939</v>
      </c>
    </row>
    <row r="189" spans="1:25" ht="47.25" x14ac:dyDescent="0.25">
      <c r="A189" s="163" t="s">
        <v>248</v>
      </c>
      <c r="B189" s="72" t="s">
        <v>81</v>
      </c>
      <c r="C189" s="68"/>
      <c r="D189" s="68"/>
      <c r="E189" s="86"/>
      <c r="F189" s="86"/>
      <c r="G189" s="86"/>
      <c r="H189" s="86"/>
      <c r="I189" s="86"/>
      <c r="J189" s="86"/>
      <c r="K189" s="86"/>
      <c r="L189" s="86"/>
      <c r="M189" s="64"/>
      <c r="N189" s="64"/>
      <c r="O189" s="64"/>
      <c r="P189" s="64"/>
      <c r="Q189" s="64"/>
      <c r="R189" s="64"/>
      <c r="S189" s="64"/>
      <c r="T189" s="64"/>
      <c r="U189" s="64"/>
      <c r="V189" s="65"/>
      <c r="W189" s="64"/>
      <c r="X189" s="64"/>
      <c r="Y189" s="64"/>
    </row>
    <row r="190" spans="1:25" x14ac:dyDescent="0.25">
      <c r="A190" s="163"/>
      <c r="B190" s="8" t="s">
        <v>306</v>
      </c>
      <c r="C190" s="10" t="s">
        <v>29</v>
      </c>
      <c r="D190" s="68" t="s">
        <v>309</v>
      </c>
      <c r="E190" s="86">
        <v>1</v>
      </c>
      <c r="F190" s="86"/>
      <c r="G190" s="86"/>
      <c r="H190" s="86"/>
      <c r="I190" s="86">
        <v>1</v>
      </c>
      <c r="J190" s="86"/>
      <c r="K190" s="86"/>
      <c r="L190" s="86"/>
      <c r="M190" s="64">
        <f>IF(ISBLANK(E190)=TRUE,0,VLOOKUP(M$5,Luong!$C$8:$H$22,6))</f>
        <v>131642</v>
      </c>
      <c r="N190" s="64">
        <f>IF(ISBLANK(F190)=TRUE,0,VLOOKUP(N$5,Luong!$C$8:$H$22,6))</f>
        <v>0</v>
      </c>
      <c r="O190" s="64">
        <f>IF(ISBLANK(G190)=TRUE,0,VLOOKUP(O$5,Luong!$C$8:$H$22,6))</f>
        <v>0</v>
      </c>
      <c r="P190" s="64">
        <f>IF(ISBLANK(H190)=TRUE,0,VLOOKUP(P$5,Luong!$C$8:$H$22,6))</f>
        <v>0</v>
      </c>
      <c r="Q190" s="64">
        <f>IF(ISBLANK(I190)=TRUE,0,VLOOKUP(Q$5,Luong!$C$8:$H$22,6))</f>
        <v>188969</v>
      </c>
      <c r="R190" s="64">
        <f>IF(ISBLANK(J190)=TRUE,0,VLOOKUP(R$5,Luong!$C$8:$H$22,6))</f>
        <v>0</v>
      </c>
      <c r="S190" s="64">
        <f>IF(ISBLANK(K190)=TRUE,0,VLOOKUP(S$5,Luong!$C$8:$H$22,6))</f>
        <v>0</v>
      </c>
      <c r="T190" s="64">
        <f>IF(ISBLANK(L190)=TRUE,0,VLOOKUP(T$5,Luong!$C$8:$H$22,6))</f>
        <v>0</v>
      </c>
      <c r="U190" s="64">
        <f t="shared" ref="U190:U192" si="103">SUM(E190*M190,F190*N190,G190*O190,H190*P190,I190*Q190,J190*R190,K190*S190,L190*T190)</f>
        <v>320611</v>
      </c>
      <c r="V190" s="65">
        <v>0.1</v>
      </c>
      <c r="W190" s="64">
        <f t="shared" ref="W190:W192" si="104">ROUND(U190*V190,0)</f>
        <v>32061</v>
      </c>
      <c r="X190" s="64">
        <f t="shared" si="95"/>
        <v>2829</v>
      </c>
      <c r="Y190" s="64">
        <f t="shared" ref="Y190:Y192" si="105">SUM(W190:X190)</f>
        <v>34890</v>
      </c>
    </row>
    <row r="191" spans="1:25" x14ac:dyDescent="0.25">
      <c r="A191" s="163"/>
      <c r="B191" s="8" t="s">
        <v>307</v>
      </c>
      <c r="C191" s="10" t="s">
        <v>29</v>
      </c>
      <c r="D191" s="68" t="s">
        <v>310</v>
      </c>
      <c r="E191" s="86">
        <v>1</v>
      </c>
      <c r="F191" s="86"/>
      <c r="G191" s="86"/>
      <c r="H191" s="86"/>
      <c r="I191" s="86">
        <v>1</v>
      </c>
      <c r="J191" s="86"/>
      <c r="K191" s="86"/>
      <c r="L191" s="86"/>
      <c r="M191" s="64">
        <f>IF(ISBLANK(E191)=TRUE,0,VLOOKUP(M$5,Luong!$C$8:$H$22,6))</f>
        <v>131642</v>
      </c>
      <c r="N191" s="64">
        <f>IF(ISBLANK(F191)=TRUE,0,VLOOKUP(N$5,Luong!$C$8:$H$22,6))</f>
        <v>0</v>
      </c>
      <c r="O191" s="64">
        <f>IF(ISBLANK(G191)=TRUE,0,VLOOKUP(O$5,Luong!$C$8:$H$22,6))</f>
        <v>0</v>
      </c>
      <c r="P191" s="64">
        <f>IF(ISBLANK(H191)=TRUE,0,VLOOKUP(P$5,Luong!$C$8:$H$22,6))</f>
        <v>0</v>
      </c>
      <c r="Q191" s="64">
        <f>IF(ISBLANK(I191)=TRUE,0,VLOOKUP(Q$5,Luong!$C$8:$H$22,6))</f>
        <v>188969</v>
      </c>
      <c r="R191" s="64">
        <f>IF(ISBLANK(J191)=TRUE,0,VLOOKUP(R$5,Luong!$C$8:$H$22,6))</f>
        <v>0</v>
      </c>
      <c r="S191" s="64">
        <f>IF(ISBLANK(K191)=TRUE,0,VLOOKUP(S$5,Luong!$C$8:$H$22,6))</f>
        <v>0</v>
      </c>
      <c r="T191" s="64">
        <f>IF(ISBLANK(L191)=TRUE,0,VLOOKUP(T$5,Luong!$C$8:$H$22,6))</f>
        <v>0</v>
      </c>
      <c r="U191" s="64">
        <f t="shared" si="103"/>
        <v>320611</v>
      </c>
      <c r="V191" s="65">
        <f>ROUND(V190*1.2,2)</f>
        <v>0.12</v>
      </c>
      <c r="W191" s="64">
        <f t="shared" si="104"/>
        <v>38473</v>
      </c>
      <c r="X191" s="64">
        <f t="shared" si="95"/>
        <v>3395</v>
      </c>
      <c r="Y191" s="64">
        <f t="shared" si="105"/>
        <v>41868</v>
      </c>
    </row>
    <row r="192" spans="1:25" x14ac:dyDescent="0.25">
      <c r="A192" s="163"/>
      <c r="B192" s="8" t="s">
        <v>308</v>
      </c>
      <c r="C192" s="10" t="s">
        <v>29</v>
      </c>
      <c r="D192" s="68" t="s">
        <v>311</v>
      </c>
      <c r="E192" s="86">
        <v>1</v>
      </c>
      <c r="F192" s="86"/>
      <c r="G192" s="86"/>
      <c r="H192" s="86"/>
      <c r="I192" s="86">
        <v>1</v>
      </c>
      <c r="J192" s="86"/>
      <c r="K192" s="86"/>
      <c r="L192" s="86"/>
      <c r="M192" s="64">
        <f>IF(ISBLANK(E192)=TRUE,0,VLOOKUP(M$5,Luong!$C$8:$H$22,6))</f>
        <v>131642</v>
      </c>
      <c r="N192" s="64">
        <f>IF(ISBLANK(F192)=TRUE,0,VLOOKUP(N$5,Luong!$C$8:$H$22,6))</f>
        <v>0</v>
      </c>
      <c r="O192" s="64">
        <f>IF(ISBLANK(G192)=TRUE,0,VLOOKUP(O$5,Luong!$C$8:$H$22,6))</f>
        <v>0</v>
      </c>
      <c r="P192" s="64">
        <f>IF(ISBLANK(H192)=TRUE,0,VLOOKUP(P$5,Luong!$C$8:$H$22,6))</f>
        <v>0</v>
      </c>
      <c r="Q192" s="64">
        <f>IF(ISBLANK(I192)=TRUE,0,VLOOKUP(Q$5,Luong!$C$8:$H$22,6))</f>
        <v>188969</v>
      </c>
      <c r="R192" s="64">
        <f>IF(ISBLANK(J192)=TRUE,0,VLOOKUP(R$5,Luong!$C$8:$H$22,6))</f>
        <v>0</v>
      </c>
      <c r="S192" s="64">
        <f>IF(ISBLANK(K192)=TRUE,0,VLOOKUP(S$5,Luong!$C$8:$H$22,6))</f>
        <v>0</v>
      </c>
      <c r="T192" s="64">
        <f>IF(ISBLANK(L192)=TRUE,0,VLOOKUP(T$5,Luong!$C$8:$H$22,6))</f>
        <v>0</v>
      </c>
      <c r="U192" s="64">
        <f t="shared" si="103"/>
        <v>320611</v>
      </c>
      <c r="V192" s="65">
        <f>ROUND(V190*1.5,2)</f>
        <v>0.15</v>
      </c>
      <c r="W192" s="64">
        <f t="shared" si="104"/>
        <v>48092</v>
      </c>
      <c r="X192" s="64">
        <f t="shared" si="95"/>
        <v>4244</v>
      </c>
      <c r="Y192" s="64">
        <f t="shared" si="105"/>
        <v>52336</v>
      </c>
    </row>
    <row r="193" spans="1:25" ht="31.5" x14ac:dyDescent="0.25">
      <c r="A193" s="172" t="s">
        <v>249</v>
      </c>
      <c r="B193" s="63" t="s">
        <v>82</v>
      </c>
      <c r="C193" s="57"/>
      <c r="D193" s="7"/>
      <c r="E193" s="86"/>
      <c r="F193" s="86"/>
      <c r="G193" s="86"/>
      <c r="H193" s="86"/>
      <c r="I193" s="86"/>
      <c r="J193" s="86"/>
      <c r="K193" s="86"/>
      <c r="L193" s="86"/>
      <c r="M193" s="64"/>
      <c r="N193" s="64"/>
      <c r="O193" s="64"/>
      <c r="P193" s="64"/>
      <c r="Q193" s="64"/>
      <c r="R193" s="64"/>
      <c r="S193" s="64"/>
      <c r="T193" s="64"/>
      <c r="U193" s="64"/>
      <c r="V193" s="65"/>
      <c r="W193" s="64"/>
      <c r="X193" s="64"/>
      <c r="Y193" s="64"/>
    </row>
    <row r="194" spans="1:25" ht="63" x14ac:dyDescent="0.25">
      <c r="A194" s="164" t="s">
        <v>250</v>
      </c>
      <c r="B194" s="93" t="s">
        <v>456</v>
      </c>
      <c r="C194" s="68"/>
      <c r="D194" s="68"/>
      <c r="E194" s="86"/>
      <c r="F194" s="86"/>
      <c r="G194" s="86"/>
      <c r="H194" s="86"/>
      <c r="I194" s="86"/>
      <c r="J194" s="86"/>
      <c r="K194" s="86"/>
      <c r="L194" s="86"/>
      <c r="M194" s="64"/>
      <c r="N194" s="64"/>
      <c r="O194" s="64"/>
      <c r="P194" s="64"/>
      <c r="Q194" s="64"/>
      <c r="R194" s="64"/>
      <c r="S194" s="64"/>
      <c r="T194" s="64"/>
      <c r="U194" s="64"/>
      <c r="V194" s="65"/>
      <c r="W194" s="64"/>
      <c r="X194" s="64"/>
      <c r="Y194" s="64"/>
    </row>
    <row r="195" spans="1:25" ht="31.5" x14ac:dyDescent="0.25">
      <c r="A195" s="163" t="s">
        <v>349</v>
      </c>
      <c r="B195" s="72" t="s">
        <v>350</v>
      </c>
      <c r="C195" s="68"/>
      <c r="D195" s="68"/>
      <c r="E195" s="86"/>
      <c r="F195" s="86"/>
      <c r="G195" s="86"/>
      <c r="H195" s="86"/>
      <c r="I195" s="86"/>
      <c r="J195" s="86"/>
      <c r="K195" s="86"/>
      <c r="L195" s="86"/>
      <c r="M195" s="64"/>
      <c r="N195" s="64"/>
      <c r="O195" s="64"/>
      <c r="P195" s="64"/>
      <c r="Q195" s="64"/>
      <c r="R195" s="64"/>
      <c r="S195" s="64"/>
      <c r="T195" s="64"/>
      <c r="U195" s="64"/>
      <c r="V195" s="65"/>
      <c r="W195" s="64"/>
      <c r="X195" s="64"/>
      <c r="Y195" s="64"/>
    </row>
    <row r="196" spans="1:25" ht="47.25" x14ac:dyDescent="0.25">
      <c r="A196" s="163" t="s">
        <v>368</v>
      </c>
      <c r="B196" s="8" t="s">
        <v>83</v>
      </c>
      <c r="C196" s="10" t="s">
        <v>84</v>
      </c>
      <c r="D196" s="10"/>
      <c r="E196" s="86"/>
      <c r="F196" s="86"/>
      <c r="G196" s="86">
        <v>1</v>
      </c>
      <c r="H196" s="86"/>
      <c r="I196" s="86"/>
      <c r="J196" s="86"/>
      <c r="K196" s="86"/>
      <c r="L196" s="86"/>
      <c r="M196" s="64">
        <f>IF(ISBLANK(E196)=TRUE,0,VLOOKUP(M$5,Luong!$C$8:$H$22,6))</f>
        <v>0</v>
      </c>
      <c r="N196" s="64">
        <f>IF(ISBLANK(F196)=TRUE,0,VLOOKUP(N$5,Luong!$C$8:$H$22,6))</f>
        <v>0</v>
      </c>
      <c r="O196" s="64">
        <f>IF(ISBLANK(G196)=TRUE,0,VLOOKUP(O$5,Luong!$C$8:$H$22,6))</f>
        <v>202417</v>
      </c>
      <c r="P196" s="64">
        <f>IF(ISBLANK(H196)=TRUE,0,VLOOKUP(P$5,Luong!$C$8:$H$22,6))</f>
        <v>0</v>
      </c>
      <c r="Q196" s="64">
        <f>IF(ISBLANK(I196)=TRUE,0,VLOOKUP(Q$5,Luong!$C$8:$H$22,6))</f>
        <v>0</v>
      </c>
      <c r="R196" s="64">
        <f>IF(ISBLANK(J196)=TRUE,0,VLOOKUP(R$5,Luong!$C$8:$H$22,6))</f>
        <v>0</v>
      </c>
      <c r="S196" s="64">
        <f>IF(ISBLANK(K196)=TRUE,0,VLOOKUP(S$5,Luong!$C$8:$H$22,6))</f>
        <v>0</v>
      </c>
      <c r="T196" s="64">
        <f>IF(ISBLANK(L196)=TRUE,0,VLOOKUP(T$5,Luong!$C$8:$H$22,6))</f>
        <v>0</v>
      </c>
      <c r="U196" s="64">
        <f t="shared" ref="U196" si="106">SUM(E196*M196,F196*N196,G196*O196,H196*P196,I196*Q196,J196*R196,K196*S196,L196*T196)</f>
        <v>202417</v>
      </c>
      <c r="V196" s="65">
        <v>8.0000000000000002E-3</v>
      </c>
      <c r="W196" s="64">
        <f t="shared" ref="W196" si="107">ROUND(U196*V196,0)</f>
        <v>1619</v>
      </c>
      <c r="X196" s="64">
        <f t="shared" ref="X196:X212" si="108">ROUND((W196/1.235)*(34/312),0)</f>
        <v>143</v>
      </c>
      <c r="Y196" s="64">
        <f t="shared" ref="Y196" si="109">SUM(W196:X196)</f>
        <v>1762</v>
      </c>
    </row>
    <row r="197" spans="1:25" ht="31.5" x14ac:dyDescent="0.25">
      <c r="A197" s="163" t="s">
        <v>369</v>
      </c>
      <c r="B197" s="8" t="s">
        <v>85</v>
      </c>
      <c r="C197" s="10"/>
      <c r="D197" s="10"/>
      <c r="E197" s="86"/>
      <c r="F197" s="86"/>
      <c r="G197" s="86"/>
      <c r="H197" s="86"/>
      <c r="I197" s="86"/>
      <c r="J197" s="86"/>
      <c r="K197" s="86"/>
      <c r="L197" s="86"/>
      <c r="M197" s="64"/>
      <c r="N197" s="64"/>
      <c r="O197" s="64"/>
      <c r="P197" s="64"/>
      <c r="Q197" s="64"/>
      <c r="R197" s="64"/>
      <c r="S197" s="64"/>
      <c r="T197" s="64"/>
      <c r="U197" s="64"/>
      <c r="V197" s="65"/>
      <c r="W197" s="64"/>
      <c r="X197" s="64"/>
      <c r="Y197" s="64"/>
    </row>
    <row r="198" spans="1:25" ht="47.25" x14ac:dyDescent="0.25">
      <c r="A198" s="169"/>
      <c r="B198" s="13" t="s">
        <v>450</v>
      </c>
      <c r="C198" s="14" t="s">
        <v>87</v>
      </c>
      <c r="D198" s="14"/>
      <c r="E198" s="90"/>
      <c r="F198" s="90"/>
      <c r="G198" s="90">
        <v>1</v>
      </c>
      <c r="H198" s="90"/>
      <c r="I198" s="90"/>
      <c r="J198" s="90"/>
      <c r="K198" s="90"/>
      <c r="L198" s="90"/>
      <c r="M198" s="91">
        <f>IF(ISBLANK(E198)=TRUE,0,VLOOKUP(M$5,Luong!$C$8:$H$22,6))</f>
        <v>0</v>
      </c>
      <c r="N198" s="91">
        <f>IF(ISBLANK(F198)=TRUE,0,VLOOKUP(N$5,Luong!$C$8:$H$22,6))</f>
        <v>0</v>
      </c>
      <c r="O198" s="91">
        <f>IF(ISBLANK(G198)=TRUE,0,VLOOKUP(O$5,Luong!$C$8:$H$22,6))</f>
        <v>202417</v>
      </c>
      <c r="P198" s="91">
        <f>IF(ISBLANK(H198)=TRUE,0,VLOOKUP(P$5,Luong!$C$8:$H$22,6))</f>
        <v>0</v>
      </c>
      <c r="Q198" s="91">
        <f>IF(ISBLANK(I198)=TRUE,0,VLOOKUP(Q$5,Luong!$C$8:$H$22,6))</f>
        <v>0</v>
      </c>
      <c r="R198" s="91">
        <f>IF(ISBLANK(J198)=TRUE,0,VLOOKUP(R$5,Luong!$C$8:$H$22,6))</f>
        <v>0</v>
      </c>
      <c r="S198" s="91">
        <f>IF(ISBLANK(K198)=TRUE,0,VLOOKUP(S$5,Luong!$C$8:$H$22,6))</f>
        <v>0</v>
      </c>
      <c r="T198" s="91">
        <f>IF(ISBLANK(L198)=TRUE,0,VLOOKUP(T$5,Luong!$C$8:$H$22,6))</f>
        <v>0</v>
      </c>
      <c r="U198" s="91">
        <f t="shared" ref="U198:U202" si="110">SUM(E198*M198,F198*N198,G198*O198,H198*P198,I198*Q198,J198*R198,K198*S198,L198*T198)</f>
        <v>202417</v>
      </c>
      <c r="V198" s="92">
        <v>4.5999999999999999E-2</v>
      </c>
      <c r="W198" s="91">
        <f t="shared" ref="W198:W202" si="111">ROUND(U198*V198,0)</f>
        <v>9311</v>
      </c>
      <c r="X198" s="91">
        <f t="shared" si="108"/>
        <v>822</v>
      </c>
      <c r="Y198" s="91">
        <f t="shared" ref="Y198:Y202" si="112">SUM(W198:X198)</f>
        <v>10133</v>
      </c>
    </row>
    <row r="199" spans="1:25" ht="78.75" x14ac:dyDescent="0.25">
      <c r="A199" s="169"/>
      <c r="B199" s="13" t="s">
        <v>453</v>
      </c>
      <c r="C199" s="14" t="s">
        <v>87</v>
      </c>
      <c r="D199" s="14"/>
      <c r="E199" s="90"/>
      <c r="F199" s="90"/>
      <c r="G199" s="90">
        <v>1</v>
      </c>
      <c r="H199" s="90"/>
      <c r="I199" s="90"/>
      <c r="J199" s="90"/>
      <c r="K199" s="90"/>
      <c r="L199" s="90"/>
      <c r="M199" s="91">
        <f>IF(ISBLANK(E199)=TRUE,0,VLOOKUP(M$5,Luong!$C$8:$H$22,6))</f>
        <v>0</v>
      </c>
      <c r="N199" s="91">
        <f>IF(ISBLANK(F199)=TRUE,0,VLOOKUP(N$5,Luong!$C$8:$H$22,6))</f>
        <v>0</v>
      </c>
      <c r="O199" s="91">
        <f>IF(ISBLANK(G199)=TRUE,0,VLOOKUP(O$5,Luong!$C$8:$H$22,6))</f>
        <v>202417</v>
      </c>
      <c r="P199" s="91">
        <f>IF(ISBLANK(H199)=TRUE,0,VLOOKUP(P$5,Luong!$C$8:$H$22,6))</f>
        <v>0</v>
      </c>
      <c r="Q199" s="91">
        <f>IF(ISBLANK(I199)=TRUE,0,VLOOKUP(Q$5,Luong!$C$8:$H$22,6))</f>
        <v>0</v>
      </c>
      <c r="R199" s="91">
        <f>IF(ISBLANK(J199)=TRUE,0,VLOOKUP(R$5,Luong!$C$8:$H$22,6))</f>
        <v>0</v>
      </c>
      <c r="S199" s="91">
        <f>IF(ISBLANK(K199)=TRUE,0,VLOOKUP(S$5,Luong!$C$8:$H$22,6))</f>
        <v>0</v>
      </c>
      <c r="T199" s="91">
        <f>IF(ISBLANK(L199)=TRUE,0,VLOOKUP(T$5,Luong!$C$8:$H$22,6))</f>
        <v>0</v>
      </c>
      <c r="U199" s="91">
        <f t="shared" ref="U199" si="113">SUM(E199*M199,F199*N199,G199*O199,H199*P199,I199*Q199,J199*R199,K199*S199,L199*T199)</f>
        <v>202417</v>
      </c>
      <c r="V199" s="92">
        <f>ROUND(V198*0.11,3)</f>
        <v>5.0000000000000001E-3</v>
      </c>
      <c r="W199" s="91">
        <f t="shared" ref="W199" si="114">ROUND(U199*V199,0)</f>
        <v>1012</v>
      </c>
      <c r="X199" s="91">
        <f t="shared" ref="X199" si="115">ROUND((W199/1.235)*(34/312),0)</f>
        <v>89</v>
      </c>
      <c r="Y199" s="91">
        <f t="shared" ref="Y199" si="116">SUM(W199:X199)</f>
        <v>1101</v>
      </c>
    </row>
    <row r="200" spans="1:25" ht="31.5" x14ac:dyDescent="0.25">
      <c r="A200" s="169"/>
      <c r="B200" s="13" t="s">
        <v>451</v>
      </c>
      <c r="C200" s="14" t="s">
        <v>72</v>
      </c>
      <c r="D200" s="14"/>
      <c r="E200" s="90"/>
      <c r="F200" s="90"/>
      <c r="G200" s="90">
        <v>1</v>
      </c>
      <c r="H200" s="90"/>
      <c r="I200" s="90"/>
      <c r="J200" s="90"/>
      <c r="K200" s="90"/>
      <c r="L200" s="90"/>
      <c r="M200" s="91">
        <f>IF(ISBLANK(E200)=TRUE,0,VLOOKUP(M$5,Luong!$C$8:$H$22,6))</f>
        <v>0</v>
      </c>
      <c r="N200" s="91">
        <f>IF(ISBLANK(F200)=TRUE,0,VLOOKUP(N$5,Luong!$C$8:$H$22,6))</f>
        <v>0</v>
      </c>
      <c r="O200" s="91">
        <f>IF(ISBLANK(G200)=TRUE,0,VLOOKUP(O$5,Luong!$C$8:$H$22,6))</f>
        <v>202417</v>
      </c>
      <c r="P200" s="91">
        <f>IF(ISBLANK(H200)=TRUE,0,VLOOKUP(P$5,Luong!$C$8:$H$22,6))</f>
        <v>0</v>
      </c>
      <c r="Q200" s="91">
        <f>IF(ISBLANK(I200)=TRUE,0,VLOOKUP(Q$5,Luong!$C$8:$H$22,6))</f>
        <v>0</v>
      </c>
      <c r="R200" s="91">
        <f>IF(ISBLANK(J200)=TRUE,0,VLOOKUP(R$5,Luong!$C$8:$H$22,6))</f>
        <v>0</v>
      </c>
      <c r="S200" s="91">
        <f>IF(ISBLANK(K200)=TRUE,0,VLOOKUP(S$5,Luong!$C$8:$H$22,6))</f>
        <v>0</v>
      </c>
      <c r="T200" s="91">
        <f>IF(ISBLANK(L200)=TRUE,0,VLOOKUP(T$5,Luong!$C$8:$H$22,6))</f>
        <v>0</v>
      </c>
      <c r="U200" s="91">
        <f t="shared" si="110"/>
        <v>202417</v>
      </c>
      <c r="V200" s="92">
        <v>1.78E-2</v>
      </c>
      <c r="W200" s="91">
        <f t="shared" si="111"/>
        <v>3603</v>
      </c>
      <c r="X200" s="91">
        <f t="shared" si="108"/>
        <v>318</v>
      </c>
      <c r="Y200" s="91">
        <f t="shared" si="112"/>
        <v>3921</v>
      </c>
    </row>
    <row r="201" spans="1:25" ht="63" x14ac:dyDescent="0.25">
      <c r="A201" s="169"/>
      <c r="B201" s="13" t="s">
        <v>452</v>
      </c>
      <c r="C201" s="14" t="s">
        <v>72</v>
      </c>
      <c r="D201" s="14"/>
      <c r="E201" s="90"/>
      <c r="F201" s="90"/>
      <c r="G201" s="90">
        <v>1</v>
      </c>
      <c r="H201" s="90"/>
      <c r="I201" s="90"/>
      <c r="J201" s="90"/>
      <c r="K201" s="90"/>
      <c r="L201" s="90"/>
      <c r="M201" s="91">
        <f>IF(ISBLANK(E201)=TRUE,0,VLOOKUP(M$5,Luong!$C$8:$H$22,6))</f>
        <v>0</v>
      </c>
      <c r="N201" s="91">
        <f>IF(ISBLANK(F201)=TRUE,0,VLOOKUP(N$5,Luong!$C$8:$H$22,6))</f>
        <v>0</v>
      </c>
      <c r="O201" s="91">
        <f>IF(ISBLANK(G201)=TRUE,0,VLOOKUP(O$5,Luong!$C$8:$H$22,6))</f>
        <v>202417</v>
      </c>
      <c r="P201" s="91">
        <f>IF(ISBLANK(H201)=TRUE,0,VLOOKUP(P$5,Luong!$C$8:$H$22,6))</f>
        <v>0</v>
      </c>
      <c r="Q201" s="91">
        <f>IF(ISBLANK(I201)=TRUE,0,VLOOKUP(Q$5,Luong!$C$8:$H$22,6))</f>
        <v>0</v>
      </c>
      <c r="R201" s="91">
        <f>IF(ISBLANK(J201)=TRUE,0,VLOOKUP(R$5,Luong!$C$8:$H$22,6))</f>
        <v>0</v>
      </c>
      <c r="S201" s="91">
        <f>IF(ISBLANK(K201)=TRUE,0,VLOOKUP(S$5,Luong!$C$8:$H$22,6))</f>
        <v>0</v>
      </c>
      <c r="T201" s="91">
        <f>IF(ISBLANK(L201)=TRUE,0,VLOOKUP(T$5,Luong!$C$8:$H$22,6))</f>
        <v>0</v>
      </c>
      <c r="U201" s="91">
        <f t="shared" ref="U201" si="117">SUM(E201*M201,F201*N201,G201*O201,H201*P201,I201*Q201,J201*R201,K201*S201,L201*T201)</f>
        <v>202417</v>
      </c>
      <c r="V201" s="92">
        <f>ROUND(V200*0.11,3)</f>
        <v>2E-3</v>
      </c>
      <c r="W201" s="91">
        <f t="shared" ref="W201" si="118">ROUND(U201*V201,0)</f>
        <v>405</v>
      </c>
      <c r="X201" s="91">
        <f t="shared" ref="X201" si="119">ROUND((W201/1.235)*(34/312),0)</f>
        <v>36</v>
      </c>
      <c r="Y201" s="91">
        <f t="shared" ref="Y201" si="120">SUM(W201:X201)</f>
        <v>441</v>
      </c>
    </row>
    <row r="202" spans="1:25" ht="47.25" x14ac:dyDescent="0.25">
      <c r="A202" s="169"/>
      <c r="B202" s="73" t="s">
        <v>89</v>
      </c>
      <c r="C202" s="74" t="s">
        <v>19</v>
      </c>
      <c r="D202" s="14"/>
      <c r="E202" s="90"/>
      <c r="F202" s="90"/>
      <c r="G202" s="90">
        <v>1</v>
      </c>
      <c r="H202" s="90"/>
      <c r="I202" s="90"/>
      <c r="J202" s="90"/>
      <c r="K202" s="90"/>
      <c r="L202" s="90"/>
      <c r="M202" s="91">
        <f>IF(ISBLANK(E202)=TRUE,0,VLOOKUP(M$5,Luong!$C$8:$H$22,6))</f>
        <v>0</v>
      </c>
      <c r="N202" s="91">
        <f>IF(ISBLANK(F202)=TRUE,0,VLOOKUP(N$5,Luong!$C$8:$H$22,6))</f>
        <v>0</v>
      </c>
      <c r="O202" s="91">
        <f>IF(ISBLANK(G202)=TRUE,0,VLOOKUP(O$5,Luong!$C$8:$H$22,6))</f>
        <v>202417</v>
      </c>
      <c r="P202" s="91">
        <f>IF(ISBLANK(H202)=TRUE,0,VLOOKUP(P$5,Luong!$C$8:$H$22,6))</f>
        <v>0</v>
      </c>
      <c r="Q202" s="91">
        <f>IF(ISBLANK(I202)=TRUE,0,VLOOKUP(Q$5,Luong!$C$8:$H$22,6))</f>
        <v>0</v>
      </c>
      <c r="R202" s="91">
        <f>IF(ISBLANK(J202)=TRUE,0,VLOOKUP(R$5,Luong!$C$8:$H$22,6))</f>
        <v>0</v>
      </c>
      <c r="S202" s="91">
        <f>IF(ISBLANK(K202)=TRUE,0,VLOOKUP(S$5,Luong!$C$8:$H$22,6))</f>
        <v>0</v>
      </c>
      <c r="T202" s="91">
        <f>IF(ISBLANK(L202)=TRUE,0,VLOOKUP(T$5,Luong!$C$8:$H$22,6))</f>
        <v>0</v>
      </c>
      <c r="U202" s="91">
        <f t="shared" si="110"/>
        <v>202417</v>
      </c>
      <c r="V202" s="92">
        <v>1.2999999999999999E-4</v>
      </c>
      <c r="W202" s="91">
        <f t="shared" si="111"/>
        <v>26</v>
      </c>
      <c r="X202" s="91">
        <f t="shared" si="108"/>
        <v>2</v>
      </c>
      <c r="Y202" s="91">
        <f t="shared" si="112"/>
        <v>28</v>
      </c>
    </row>
    <row r="203" spans="1:25" ht="31.5" x14ac:dyDescent="0.25">
      <c r="A203" s="168" t="s">
        <v>370</v>
      </c>
      <c r="B203" s="58" t="s">
        <v>90</v>
      </c>
      <c r="C203" s="59" t="s">
        <v>84</v>
      </c>
      <c r="D203" s="84"/>
      <c r="E203" s="86"/>
      <c r="F203" s="86"/>
      <c r="G203" s="86">
        <v>1</v>
      </c>
      <c r="H203" s="86"/>
      <c r="I203" s="86"/>
      <c r="J203" s="86"/>
      <c r="K203" s="86"/>
      <c r="L203" s="86"/>
      <c r="M203" s="64">
        <f>IF(ISBLANK(E203)=TRUE,0,VLOOKUP(M$5,Luong!$C$8:$H$22,6))</f>
        <v>0</v>
      </c>
      <c r="N203" s="64">
        <f>IF(ISBLANK(F203)=TRUE,0,VLOOKUP(N$5,Luong!$C$8:$H$22,6))</f>
        <v>0</v>
      </c>
      <c r="O203" s="64">
        <f>IF(ISBLANK(G203)=TRUE,0,VLOOKUP(O$5,Luong!$C$8:$H$22,6))</f>
        <v>202417</v>
      </c>
      <c r="P203" s="64">
        <f>IF(ISBLANK(H203)=TRUE,0,VLOOKUP(P$5,Luong!$C$8:$H$22,6))</f>
        <v>0</v>
      </c>
      <c r="Q203" s="64">
        <f>IF(ISBLANK(I203)=TRUE,0,VLOOKUP(Q$5,Luong!$C$8:$H$22,6))</f>
        <v>0</v>
      </c>
      <c r="R203" s="64">
        <f>IF(ISBLANK(J203)=TRUE,0,VLOOKUP(R$5,Luong!$C$8:$H$22,6))</f>
        <v>0</v>
      </c>
      <c r="S203" s="64">
        <f>IF(ISBLANK(K203)=TRUE,0,VLOOKUP(S$5,Luong!$C$8:$H$22,6))</f>
        <v>0</v>
      </c>
      <c r="T203" s="64">
        <f>IF(ISBLANK(L203)=TRUE,0,VLOOKUP(T$5,Luong!$C$8:$H$22,6))</f>
        <v>0</v>
      </c>
      <c r="U203" s="64">
        <f t="shared" ref="U203" si="121">SUM(E203*M203,F203*N203,G203*O203,H203*P203,I203*Q203,J203*R203,K203*S203,L203*T203)</f>
        <v>202417</v>
      </c>
      <c r="V203" s="65">
        <v>7.4000000000000003E-3</v>
      </c>
      <c r="W203" s="64">
        <f t="shared" ref="W203" si="122">ROUND(U203*V203,0)</f>
        <v>1498</v>
      </c>
      <c r="X203" s="64">
        <f t="shared" si="108"/>
        <v>132</v>
      </c>
      <c r="Y203" s="64">
        <f t="shared" ref="Y203" si="123">SUM(W203:X203)</f>
        <v>1630</v>
      </c>
    </row>
    <row r="204" spans="1:25" ht="31.5" x14ac:dyDescent="0.25">
      <c r="A204" s="163" t="s">
        <v>351</v>
      </c>
      <c r="B204" s="72" t="s">
        <v>352</v>
      </c>
      <c r="C204" s="68"/>
      <c r="D204" s="68"/>
      <c r="E204" s="86"/>
      <c r="F204" s="86"/>
      <c r="G204" s="86"/>
      <c r="H204" s="86"/>
      <c r="I204" s="86"/>
      <c r="J204" s="86"/>
      <c r="K204" s="86"/>
      <c r="L204" s="86"/>
      <c r="M204" s="64"/>
      <c r="N204" s="64"/>
      <c r="O204" s="64"/>
      <c r="P204" s="64"/>
      <c r="Q204" s="64"/>
      <c r="R204" s="64"/>
      <c r="S204" s="64"/>
      <c r="T204" s="64"/>
      <c r="U204" s="64"/>
      <c r="V204" s="65"/>
      <c r="W204" s="64"/>
      <c r="X204" s="64"/>
      <c r="Y204" s="64"/>
    </row>
    <row r="205" spans="1:25" ht="47.25" x14ac:dyDescent="0.25">
      <c r="A205" s="163" t="s">
        <v>371</v>
      </c>
      <c r="B205" s="8" t="s">
        <v>83</v>
      </c>
      <c r="C205" s="10" t="s">
        <v>84</v>
      </c>
      <c r="D205" s="10"/>
      <c r="E205" s="86"/>
      <c r="F205" s="86"/>
      <c r="G205" s="86">
        <v>1</v>
      </c>
      <c r="H205" s="86"/>
      <c r="I205" s="86"/>
      <c r="J205" s="86"/>
      <c r="K205" s="86"/>
      <c r="L205" s="86"/>
      <c r="M205" s="64">
        <f>IF(ISBLANK(E205)=TRUE,0,VLOOKUP(M$5,Luong!$C$8:$H$22,6))</f>
        <v>0</v>
      </c>
      <c r="N205" s="64">
        <f>IF(ISBLANK(F205)=TRUE,0,VLOOKUP(N$5,Luong!$C$8:$H$22,6))</f>
        <v>0</v>
      </c>
      <c r="O205" s="64">
        <f>IF(ISBLANK(G205)=TRUE,0,VLOOKUP(O$5,Luong!$C$8:$H$22,6))</f>
        <v>202417</v>
      </c>
      <c r="P205" s="64">
        <f>IF(ISBLANK(H205)=TRUE,0,VLOOKUP(P$5,Luong!$C$8:$H$22,6))</f>
        <v>0</v>
      </c>
      <c r="Q205" s="64">
        <f>IF(ISBLANK(I205)=TRUE,0,VLOOKUP(Q$5,Luong!$C$8:$H$22,6))</f>
        <v>0</v>
      </c>
      <c r="R205" s="64">
        <f>IF(ISBLANK(J205)=TRUE,0,VLOOKUP(R$5,Luong!$C$8:$H$22,6))</f>
        <v>0</v>
      </c>
      <c r="S205" s="64">
        <f>IF(ISBLANK(K205)=TRUE,0,VLOOKUP(S$5,Luong!$C$8:$H$22,6))</f>
        <v>0</v>
      </c>
      <c r="T205" s="64">
        <f>IF(ISBLANK(L205)=TRUE,0,VLOOKUP(T$5,Luong!$C$8:$H$22,6))</f>
        <v>0</v>
      </c>
      <c r="U205" s="64">
        <f t="shared" ref="U205" si="124">SUM(E205*M205,F205*N205,G205*O205,H205*P205,I205*Q205,J205*R205,K205*S205,L205*T205)</f>
        <v>202417</v>
      </c>
      <c r="V205" s="65">
        <f>ROUND(0.008*0.82,5)</f>
        <v>6.5599999999999999E-3</v>
      </c>
      <c r="W205" s="64">
        <f t="shared" ref="W205" si="125">ROUND(U205*V205,0)</f>
        <v>1328</v>
      </c>
      <c r="X205" s="64">
        <f t="shared" si="108"/>
        <v>117</v>
      </c>
      <c r="Y205" s="64">
        <f t="shared" ref="Y205" si="126">SUM(W205:X205)</f>
        <v>1445</v>
      </c>
    </row>
    <row r="206" spans="1:25" ht="31.5" x14ac:dyDescent="0.25">
      <c r="A206" s="163" t="s">
        <v>372</v>
      </c>
      <c r="B206" s="8" t="s">
        <v>85</v>
      </c>
      <c r="C206" s="10"/>
      <c r="D206" s="10"/>
      <c r="E206" s="86"/>
      <c r="F206" s="86"/>
      <c r="G206" s="86"/>
      <c r="H206" s="86"/>
      <c r="I206" s="86"/>
      <c r="J206" s="86"/>
      <c r="K206" s="86"/>
      <c r="L206" s="86"/>
      <c r="M206" s="64"/>
      <c r="N206" s="64"/>
      <c r="O206" s="64"/>
      <c r="P206" s="64"/>
      <c r="Q206" s="64"/>
      <c r="R206" s="64"/>
      <c r="S206" s="64"/>
      <c r="T206" s="64"/>
      <c r="U206" s="64"/>
      <c r="V206" s="65"/>
      <c r="W206" s="64"/>
      <c r="X206" s="64"/>
      <c r="Y206" s="64"/>
    </row>
    <row r="207" spans="1:25" ht="47.25" x14ac:dyDescent="0.25">
      <c r="A207" s="169"/>
      <c r="B207" s="13" t="s">
        <v>450</v>
      </c>
      <c r="C207" s="14" t="s">
        <v>87</v>
      </c>
      <c r="D207" s="14"/>
      <c r="E207" s="90"/>
      <c r="F207" s="90"/>
      <c r="G207" s="90">
        <v>1</v>
      </c>
      <c r="H207" s="90"/>
      <c r="I207" s="90"/>
      <c r="J207" s="90"/>
      <c r="K207" s="90"/>
      <c r="L207" s="90"/>
      <c r="M207" s="91">
        <f>IF(ISBLANK(E207)=TRUE,0,VLOOKUP(M$5,Luong!$C$8:$H$22,6))</f>
        <v>0</v>
      </c>
      <c r="N207" s="91">
        <f>IF(ISBLANK(F207)=TRUE,0,VLOOKUP(N$5,Luong!$C$8:$H$22,6))</f>
        <v>0</v>
      </c>
      <c r="O207" s="91">
        <f>IF(ISBLANK(G207)=TRUE,0,VLOOKUP(O$5,Luong!$C$8:$H$22,6))</f>
        <v>202417</v>
      </c>
      <c r="P207" s="91">
        <f>IF(ISBLANK(H207)=TRUE,0,VLOOKUP(P$5,Luong!$C$8:$H$22,6))</f>
        <v>0</v>
      </c>
      <c r="Q207" s="91">
        <f>IF(ISBLANK(I207)=TRUE,0,VLOOKUP(Q$5,Luong!$C$8:$H$22,6))</f>
        <v>0</v>
      </c>
      <c r="R207" s="91">
        <f>IF(ISBLANK(J207)=TRUE,0,VLOOKUP(R$5,Luong!$C$8:$H$22,6))</f>
        <v>0</v>
      </c>
      <c r="S207" s="91">
        <f>IF(ISBLANK(K207)=TRUE,0,VLOOKUP(S$5,Luong!$C$8:$H$22,6))</f>
        <v>0</v>
      </c>
      <c r="T207" s="91">
        <f>IF(ISBLANK(L207)=TRUE,0,VLOOKUP(T$5,Luong!$C$8:$H$22,6))</f>
        <v>0</v>
      </c>
      <c r="U207" s="91">
        <f t="shared" ref="U207:U212" si="127">SUM(E207*M207,F207*N207,G207*O207,H207*P207,I207*Q207,J207*R207,K207*S207,L207*T207)</f>
        <v>202417</v>
      </c>
      <c r="V207" s="92">
        <f>ROUND(0.046*0.82,5)</f>
        <v>3.7719999999999997E-2</v>
      </c>
      <c r="W207" s="91">
        <f t="shared" ref="W207:W212" si="128">ROUND(U207*V207,0)</f>
        <v>7635</v>
      </c>
      <c r="X207" s="91">
        <f t="shared" si="108"/>
        <v>674</v>
      </c>
      <c r="Y207" s="91">
        <f t="shared" ref="Y207:Y212" si="129">SUM(W207:X207)</f>
        <v>8309</v>
      </c>
    </row>
    <row r="208" spans="1:25" ht="78.75" x14ac:dyDescent="0.25">
      <c r="A208" s="169"/>
      <c r="B208" s="13" t="s">
        <v>453</v>
      </c>
      <c r="C208" s="14" t="s">
        <v>87</v>
      </c>
      <c r="D208" s="14"/>
      <c r="E208" s="90"/>
      <c r="F208" s="90"/>
      <c r="G208" s="90">
        <v>1</v>
      </c>
      <c r="H208" s="90"/>
      <c r="I208" s="90"/>
      <c r="J208" s="90"/>
      <c r="K208" s="90"/>
      <c r="L208" s="90"/>
      <c r="M208" s="91">
        <f>IF(ISBLANK(E208)=TRUE,0,VLOOKUP(M$5,Luong!$C$8:$H$22,6))</f>
        <v>0</v>
      </c>
      <c r="N208" s="91">
        <f>IF(ISBLANK(F208)=TRUE,0,VLOOKUP(N$5,Luong!$C$8:$H$22,6))</f>
        <v>0</v>
      </c>
      <c r="O208" s="91">
        <f>IF(ISBLANK(G208)=TRUE,0,VLOOKUP(O$5,Luong!$C$8:$H$22,6))</f>
        <v>202417</v>
      </c>
      <c r="P208" s="91">
        <f>IF(ISBLANK(H208)=TRUE,0,VLOOKUP(P$5,Luong!$C$8:$H$22,6))</f>
        <v>0</v>
      </c>
      <c r="Q208" s="91">
        <f>IF(ISBLANK(I208)=TRUE,0,VLOOKUP(Q$5,Luong!$C$8:$H$22,6))</f>
        <v>0</v>
      </c>
      <c r="R208" s="91">
        <f>IF(ISBLANK(J208)=TRUE,0,VLOOKUP(R$5,Luong!$C$8:$H$22,6))</f>
        <v>0</v>
      </c>
      <c r="S208" s="91">
        <f>IF(ISBLANK(K208)=TRUE,0,VLOOKUP(S$5,Luong!$C$8:$H$22,6))</f>
        <v>0</v>
      </c>
      <c r="T208" s="91">
        <f>IF(ISBLANK(L208)=TRUE,0,VLOOKUP(T$5,Luong!$C$8:$H$22,6))</f>
        <v>0</v>
      </c>
      <c r="U208" s="91">
        <f t="shared" ref="U208" si="130">SUM(E208*M208,F208*N208,G208*O208,H208*P208,I208*Q208,J208*R208,K208*S208,L208*T208)</f>
        <v>202417</v>
      </c>
      <c r="V208" s="92">
        <f>ROUND(V207*0.11,3)</f>
        <v>4.0000000000000001E-3</v>
      </c>
      <c r="W208" s="91">
        <f t="shared" ref="W208" si="131">ROUND(U208*V208,0)</f>
        <v>810</v>
      </c>
      <c r="X208" s="91">
        <f t="shared" ref="X208" si="132">ROUND((W208/1.235)*(34/312),0)</f>
        <v>71</v>
      </c>
      <c r="Y208" s="91">
        <f t="shared" ref="Y208" si="133">SUM(W208:X208)</f>
        <v>881</v>
      </c>
    </row>
    <row r="209" spans="1:25" ht="31.5" x14ac:dyDescent="0.25">
      <c r="A209" s="169"/>
      <c r="B209" s="13" t="s">
        <v>451</v>
      </c>
      <c r="C209" s="14" t="s">
        <v>72</v>
      </c>
      <c r="D209" s="14"/>
      <c r="E209" s="90"/>
      <c r="F209" s="90"/>
      <c r="G209" s="90">
        <v>1</v>
      </c>
      <c r="H209" s="90"/>
      <c r="I209" s="90"/>
      <c r="J209" s="90"/>
      <c r="K209" s="90"/>
      <c r="L209" s="90"/>
      <c r="M209" s="91">
        <f>IF(ISBLANK(E209)=TRUE,0,VLOOKUP(M$5,Luong!$C$8:$H$22,6))</f>
        <v>0</v>
      </c>
      <c r="N209" s="91">
        <f>IF(ISBLANK(F209)=TRUE,0,VLOOKUP(N$5,Luong!$C$8:$H$22,6))</f>
        <v>0</v>
      </c>
      <c r="O209" s="91">
        <f>IF(ISBLANK(G209)=TRUE,0,VLOOKUP(O$5,Luong!$C$8:$H$22,6))</f>
        <v>202417</v>
      </c>
      <c r="P209" s="91">
        <f>IF(ISBLANK(H209)=TRUE,0,VLOOKUP(P$5,Luong!$C$8:$H$22,6))</f>
        <v>0</v>
      </c>
      <c r="Q209" s="91">
        <f>IF(ISBLANK(I209)=TRUE,0,VLOOKUP(Q$5,Luong!$C$8:$H$22,6))</f>
        <v>0</v>
      </c>
      <c r="R209" s="91">
        <f>IF(ISBLANK(J209)=TRUE,0,VLOOKUP(R$5,Luong!$C$8:$H$22,6))</f>
        <v>0</v>
      </c>
      <c r="S209" s="91">
        <f>IF(ISBLANK(K209)=TRUE,0,VLOOKUP(S$5,Luong!$C$8:$H$22,6))</f>
        <v>0</v>
      </c>
      <c r="T209" s="91">
        <f>IF(ISBLANK(L209)=TRUE,0,VLOOKUP(T$5,Luong!$C$8:$H$22,6))</f>
        <v>0</v>
      </c>
      <c r="U209" s="91">
        <f t="shared" si="127"/>
        <v>202417</v>
      </c>
      <c r="V209" s="92">
        <f>ROUND(0.0178*0.82,5)</f>
        <v>1.46E-2</v>
      </c>
      <c r="W209" s="91">
        <f t="shared" si="128"/>
        <v>2955</v>
      </c>
      <c r="X209" s="91">
        <f t="shared" si="108"/>
        <v>261</v>
      </c>
      <c r="Y209" s="91">
        <f t="shared" si="129"/>
        <v>3216</v>
      </c>
    </row>
    <row r="210" spans="1:25" ht="63" x14ac:dyDescent="0.25">
      <c r="A210" s="169"/>
      <c r="B210" s="13" t="s">
        <v>452</v>
      </c>
      <c r="C210" s="14" t="s">
        <v>72</v>
      </c>
      <c r="D210" s="14"/>
      <c r="E210" s="90"/>
      <c r="F210" s="90"/>
      <c r="G210" s="90">
        <v>1</v>
      </c>
      <c r="H210" s="90"/>
      <c r="I210" s="90"/>
      <c r="J210" s="90"/>
      <c r="K210" s="90"/>
      <c r="L210" s="90"/>
      <c r="M210" s="91">
        <f>IF(ISBLANK(E210)=TRUE,0,VLOOKUP(M$5,Luong!$C$8:$H$22,6))</f>
        <v>0</v>
      </c>
      <c r="N210" s="91">
        <f>IF(ISBLANK(F210)=TRUE,0,VLOOKUP(N$5,Luong!$C$8:$H$22,6))</f>
        <v>0</v>
      </c>
      <c r="O210" s="91">
        <f>IF(ISBLANK(G210)=TRUE,0,VLOOKUP(O$5,Luong!$C$8:$H$22,6))</f>
        <v>202417</v>
      </c>
      <c r="P210" s="91">
        <f>IF(ISBLANK(H210)=TRUE,0,VLOOKUP(P$5,Luong!$C$8:$H$22,6))</f>
        <v>0</v>
      </c>
      <c r="Q210" s="91">
        <f>IF(ISBLANK(I210)=TRUE,0,VLOOKUP(Q$5,Luong!$C$8:$H$22,6))</f>
        <v>0</v>
      </c>
      <c r="R210" s="91">
        <f>IF(ISBLANK(J210)=TRUE,0,VLOOKUP(R$5,Luong!$C$8:$H$22,6))</f>
        <v>0</v>
      </c>
      <c r="S210" s="91">
        <f>IF(ISBLANK(K210)=TRUE,0,VLOOKUP(S$5,Luong!$C$8:$H$22,6))</f>
        <v>0</v>
      </c>
      <c r="T210" s="91">
        <f>IF(ISBLANK(L210)=TRUE,0,VLOOKUP(T$5,Luong!$C$8:$H$22,6))</f>
        <v>0</v>
      </c>
      <c r="U210" s="91">
        <f t="shared" ref="U210" si="134">SUM(E210*M210,F210*N210,G210*O210,H210*P210,I210*Q210,J210*R210,K210*S210,L210*T210)</f>
        <v>202417</v>
      </c>
      <c r="V210" s="92">
        <f>ROUND(V209*0.11,3)</f>
        <v>2E-3</v>
      </c>
      <c r="W210" s="91">
        <f t="shared" ref="W210" si="135">ROUND(U210*V210,0)</f>
        <v>405</v>
      </c>
      <c r="X210" s="91">
        <f t="shared" ref="X210" si="136">ROUND((W210/1.235)*(34/312),0)</f>
        <v>36</v>
      </c>
      <c r="Y210" s="91">
        <f t="shared" ref="Y210" si="137">SUM(W210:X210)</f>
        <v>441</v>
      </c>
    </row>
    <row r="211" spans="1:25" ht="47.25" x14ac:dyDescent="0.25">
      <c r="A211" s="169"/>
      <c r="B211" s="13" t="s">
        <v>89</v>
      </c>
      <c r="C211" s="14" t="s">
        <v>19</v>
      </c>
      <c r="D211" s="14"/>
      <c r="E211" s="90"/>
      <c r="F211" s="90"/>
      <c r="G211" s="90">
        <v>1</v>
      </c>
      <c r="H211" s="90"/>
      <c r="I211" s="90"/>
      <c r="J211" s="90"/>
      <c r="K211" s="90"/>
      <c r="L211" s="90"/>
      <c r="M211" s="91">
        <f>IF(ISBLANK(E211)=TRUE,0,VLOOKUP(M$5,Luong!$C$8:$H$22,6))</f>
        <v>0</v>
      </c>
      <c r="N211" s="91">
        <f>IF(ISBLANK(F211)=TRUE,0,VLOOKUP(N$5,Luong!$C$8:$H$22,6))</f>
        <v>0</v>
      </c>
      <c r="O211" s="91">
        <f>IF(ISBLANK(G211)=TRUE,0,VLOOKUP(O$5,Luong!$C$8:$H$22,6))</f>
        <v>202417</v>
      </c>
      <c r="P211" s="91">
        <f>IF(ISBLANK(H211)=TRUE,0,VLOOKUP(P$5,Luong!$C$8:$H$22,6))</f>
        <v>0</v>
      </c>
      <c r="Q211" s="91">
        <f>IF(ISBLANK(I211)=TRUE,0,VLOOKUP(Q$5,Luong!$C$8:$H$22,6))</f>
        <v>0</v>
      </c>
      <c r="R211" s="91">
        <f>IF(ISBLANK(J211)=TRUE,0,VLOOKUP(R$5,Luong!$C$8:$H$22,6))</f>
        <v>0</v>
      </c>
      <c r="S211" s="91">
        <f>IF(ISBLANK(K211)=TRUE,0,VLOOKUP(S$5,Luong!$C$8:$H$22,6))</f>
        <v>0</v>
      </c>
      <c r="T211" s="91">
        <f>IF(ISBLANK(L211)=TRUE,0,VLOOKUP(T$5,Luong!$C$8:$H$22,6))</f>
        <v>0</v>
      </c>
      <c r="U211" s="91">
        <f t="shared" si="127"/>
        <v>202417</v>
      </c>
      <c r="V211" s="92">
        <f>ROUND(0.00013*0.82,5)</f>
        <v>1.1E-4</v>
      </c>
      <c r="W211" s="91">
        <f t="shared" si="128"/>
        <v>22</v>
      </c>
      <c r="X211" s="91">
        <f t="shared" si="108"/>
        <v>2</v>
      </c>
      <c r="Y211" s="91">
        <f t="shared" si="129"/>
        <v>24</v>
      </c>
    </row>
    <row r="212" spans="1:25" ht="31.5" x14ac:dyDescent="0.25">
      <c r="A212" s="168" t="s">
        <v>373</v>
      </c>
      <c r="B212" s="58" t="s">
        <v>90</v>
      </c>
      <c r="C212" s="59" t="s">
        <v>84</v>
      </c>
      <c r="D212" s="84"/>
      <c r="E212" s="90"/>
      <c r="F212" s="90"/>
      <c r="G212" s="90">
        <v>1</v>
      </c>
      <c r="H212" s="90"/>
      <c r="I212" s="90"/>
      <c r="J212" s="90"/>
      <c r="K212" s="90"/>
      <c r="L212" s="90"/>
      <c r="M212" s="64">
        <f>IF(ISBLANK(E212)=TRUE,0,VLOOKUP(M$5,Luong!$C$8:$H$22,6))</f>
        <v>0</v>
      </c>
      <c r="N212" s="64">
        <f>IF(ISBLANK(F212)=TRUE,0,VLOOKUP(N$5,Luong!$C$8:$H$22,6))</f>
        <v>0</v>
      </c>
      <c r="O212" s="64">
        <f>IF(ISBLANK(G212)=TRUE,0,VLOOKUP(O$5,Luong!$C$8:$H$22,6))</f>
        <v>202417</v>
      </c>
      <c r="P212" s="64">
        <f>IF(ISBLANK(H212)=TRUE,0,VLOOKUP(P$5,Luong!$C$8:$H$22,6))</f>
        <v>0</v>
      </c>
      <c r="Q212" s="64">
        <f>IF(ISBLANK(I212)=TRUE,0,VLOOKUP(Q$5,Luong!$C$8:$H$22,6))</f>
        <v>0</v>
      </c>
      <c r="R212" s="64">
        <f>IF(ISBLANK(J212)=TRUE,0,VLOOKUP(R$5,Luong!$C$8:$H$22,6))</f>
        <v>0</v>
      </c>
      <c r="S212" s="64">
        <f>IF(ISBLANK(K212)=TRUE,0,VLOOKUP(S$5,Luong!$C$8:$H$22,6))</f>
        <v>0</v>
      </c>
      <c r="T212" s="64">
        <f>IF(ISBLANK(L212)=TRUE,0,VLOOKUP(T$5,Luong!$C$8:$H$22,6))</f>
        <v>0</v>
      </c>
      <c r="U212" s="64">
        <f t="shared" si="127"/>
        <v>202417</v>
      </c>
      <c r="V212" s="65">
        <f>ROUND(0.0074*0.82,5)</f>
        <v>6.0699999999999999E-3</v>
      </c>
      <c r="W212" s="64">
        <f t="shared" si="128"/>
        <v>1229</v>
      </c>
      <c r="X212" s="64">
        <f t="shared" si="108"/>
        <v>108</v>
      </c>
      <c r="Y212" s="64">
        <f t="shared" si="129"/>
        <v>1337</v>
      </c>
    </row>
    <row r="213" spans="1:25" ht="94.5" x14ac:dyDescent="0.25">
      <c r="A213" s="164" t="s">
        <v>251</v>
      </c>
      <c r="B213" s="93" t="s">
        <v>457</v>
      </c>
      <c r="C213" s="94"/>
      <c r="D213" s="84"/>
      <c r="E213" s="90"/>
      <c r="F213" s="90"/>
      <c r="G213" s="90"/>
      <c r="H213" s="90"/>
      <c r="I213" s="90"/>
      <c r="J213" s="90"/>
      <c r="K213" s="90"/>
      <c r="L213" s="90"/>
      <c r="M213" s="64"/>
      <c r="N213" s="64"/>
      <c r="O213" s="64"/>
      <c r="P213" s="64"/>
      <c r="Q213" s="64"/>
      <c r="R213" s="64"/>
      <c r="S213" s="64"/>
      <c r="T213" s="64"/>
      <c r="U213" s="64"/>
      <c r="V213" s="65"/>
      <c r="W213" s="64"/>
      <c r="X213" s="64"/>
      <c r="Y213" s="64"/>
    </row>
    <row r="214" spans="1:25" ht="31.5" x14ac:dyDescent="0.25">
      <c r="A214" s="163" t="s">
        <v>252</v>
      </c>
      <c r="B214" s="72" t="s">
        <v>350</v>
      </c>
      <c r="C214" s="68"/>
      <c r="D214" s="84"/>
      <c r="E214" s="86"/>
      <c r="F214" s="86"/>
      <c r="G214" s="86"/>
      <c r="H214" s="86"/>
      <c r="I214" s="86"/>
      <c r="J214" s="86"/>
      <c r="K214" s="86"/>
      <c r="L214" s="86"/>
      <c r="M214" s="64"/>
      <c r="N214" s="64"/>
      <c r="O214" s="64"/>
      <c r="P214" s="64"/>
      <c r="Q214" s="64"/>
      <c r="R214" s="64"/>
      <c r="S214" s="64"/>
      <c r="T214" s="64"/>
      <c r="U214" s="64"/>
      <c r="V214" s="65"/>
      <c r="W214" s="64"/>
      <c r="X214" s="64"/>
      <c r="Y214" s="64"/>
    </row>
    <row r="215" spans="1:25" ht="47.25" x14ac:dyDescent="0.25">
      <c r="A215" s="163" t="s">
        <v>362</v>
      </c>
      <c r="B215" s="8" t="s">
        <v>83</v>
      </c>
      <c r="C215" s="10" t="s">
        <v>84</v>
      </c>
      <c r="D215" s="84"/>
      <c r="E215" s="86"/>
      <c r="F215" s="86"/>
      <c r="G215" s="86">
        <v>1</v>
      </c>
      <c r="H215" s="86"/>
      <c r="I215" s="86"/>
      <c r="J215" s="86"/>
      <c r="K215" s="86"/>
      <c r="L215" s="86"/>
      <c r="M215" s="64">
        <f>IF(ISBLANK(E215)=TRUE,0,VLOOKUP(M$5,Luong!$C$8:$H$22,6))</f>
        <v>0</v>
      </c>
      <c r="N215" s="64">
        <f>IF(ISBLANK(F215)=TRUE,0,VLOOKUP(N$5,Luong!$C$8:$H$22,6))</f>
        <v>0</v>
      </c>
      <c r="O215" s="64">
        <f>IF(ISBLANK(G215)=TRUE,0,VLOOKUP(O$5,Luong!$C$8:$H$22,6))</f>
        <v>202417</v>
      </c>
      <c r="P215" s="64">
        <f>IF(ISBLANK(H215)=TRUE,0,VLOOKUP(P$5,Luong!$C$8:$H$22,6))</f>
        <v>0</v>
      </c>
      <c r="Q215" s="64">
        <f>IF(ISBLANK(I215)=TRUE,0,VLOOKUP(Q$5,Luong!$C$8:$H$22,6))</f>
        <v>0</v>
      </c>
      <c r="R215" s="64">
        <f>IF(ISBLANK(J215)=TRUE,0,VLOOKUP(R$5,Luong!$C$8:$H$22,6))</f>
        <v>0</v>
      </c>
      <c r="S215" s="64">
        <f>IF(ISBLANK(K215)=TRUE,0,VLOOKUP(S$5,Luong!$C$8:$H$22,6))</f>
        <v>0</v>
      </c>
      <c r="T215" s="64">
        <f>IF(ISBLANK(L215)=TRUE,0,VLOOKUP(T$5,Luong!$C$8:$H$22,6))</f>
        <v>0</v>
      </c>
      <c r="U215" s="64">
        <f t="shared" ref="U215" si="138">SUM(E215*M215,F215*N215,G215*O215,H215*P215,I215*Q215,J215*R215,K215*S215,L215*T215)</f>
        <v>202417</v>
      </c>
      <c r="V215" s="65">
        <f>ROUND(V196*0.79,5)</f>
        <v>6.3200000000000001E-3</v>
      </c>
      <c r="W215" s="64">
        <f t="shared" ref="W215" si="139">ROUND(U215*V215,0)</f>
        <v>1279</v>
      </c>
      <c r="X215" s="64">
        <f t="shared" ref="X215" si="140">ROUND((W215/1.235)*(34/312),0)</f>
        <v>113</v>
      </c>
      <c r="Y215" s="64">
        <f t="shared" ref="Y215" si="141">SUM(W215:X215)</f>
        <v>1392</v>
      </c>
    </row>
    <row r="216" spans="1:25" ht="31.5" x14ac:dyDescent="0.25">
      <c r="A216" s="163" t="s">
        <v>363</v>
      </c>
      <c r="B216" s="8" t="s">
        <v>85</v>
      </c>
      <c r="C216" s="10"/>
      <c r="D216" s="84"/>
      <c r="E216" s="86"/>
      <c r="F216" s="86"/>
      <c r="G216" s="86"/>
      <c r="H216" s="86"/>
      <c r="I216" s="86"/>
      <c r="J216" s="86"/>
      <c r="K216" s="86"/>
      <c r="L216" s="86"/>
      <c r="M216" s="64"/>
      <c r="N216" s="64"/>
      <c r="O216" s="64"/>
      <c r="P216" s="64"/>
      <c r="Q216" s="64"/>
      <c r="R216" s="64"/>
      <c r="S216" s="64"/>
      <c r="T216" s="64"/>
      <c r="U216" s="64"/>
      <c r="V216" s="65"/>
      <c r="W216" s="64"/>
      <c r="X216" s="64"/>
      <c r="Y216" s="64"/>
    </row>
    <row r="217" spans="1:25" ht="47.25" x14ac:dyDescent="0.25">
      <c r="A217" s="169"/>
      <c r="B217" s="13" t="s">
        <v>450</v>
      </c>
      <c r="C217" s="14" t="s">
        <v>87</v>
      </c>
      <c r="D217" s="84"/>
      <c r="E217" s="90"/>
      <c r="F217" s="90"/>
      <c r="G217" s="90">
        <v>1</v>
      </c>
      <c r="H217" s="90"/>
      <c r="I217" s="90"/>
      <c r="J217" s="90"/>
      <c r="K217" s="90"/>
      <c r="L217" s="90"/>
      <c r="M217" s="91">
        <f>IF(ISBLANK(E217)=TRUE,0,VLOOKUP(M$5,Luong!$C$8:$H$22,6))</f>
        <v>0</v>
      </c>
      <c r="N217" s="91">
        <f>IF(ISBLANK(F217)=TRUE,0,VLOOKUP(N$5,Luong!$C$8:$H$22,6))</f>
        <v>0</v>
      </c>
      <c r="O217" s="91">
        <f>IF(ISBLANK(G217)=TRUE,0,VLOOKUP(O$5,Luong!$C$8:$H$22,6))</f>
        <v>202417</v>
      </c>
      <c r="P217" s="91">
        <f>IF(ISBLANK(H217)=TRUE,0,VLOOKUP(P$5,Luong!$C$8:$H$22,6))</f>
        <v>0</v>
      </c>
      <c r="Q217" s="91">
        <f>IF(ISBLANK(I217)=TRUE,0,VLOOKUP(Q$5,Luong!$C$8:$H$22,6))</f>
        <v>0</v>
      </c>
      <c r="R217" s="91">
        <f>IF(ISBLANK(J217)=TRUE,0,VLOOKUP(R$5,Luong!$C$8:$H$22,6))</f>
        <v>0</v>
      </c>
      <c r="S217" s="91">
        <f>IF(ISBLANK(K217)=TRUE,0,VLOOKUP(S$5,Luong!$C$8:$H$22,6))</f>
        <v>0</v>
      </c>
      <c r="T217" s="91">
        <f>IF(ISBLANK(L217)=TRUE,0,VLOOKUP(T$5,Luong!$C$8:$H$22,6))</f>
        <v>0</v>
      </c>
      <c r="U217" s="91">
        <f t="shared" ref="U217:U222" si="142">SUM(E217*M217,F217*N217,G217*O217,H217*P217,I217*Q217,J217*R217,K217*S217,L217*T217)</f>
        <v>202417</v>
      </c>
      <c r="V217" s="92">
        <f t="shared" ref="V217:V220" si="143">ROUND(V198*0.79,5)</f>
        <v>3.6339999999999997E-2</v>
      </c>
      <c r="W217" s="91">
        <f t="shared" ref="W217:W222" si="144">ROUND(U217*V217,0)</f>
        <v>7356</v>
      </c>
      <c r="X217" s="91">
        <f t="shared" ref="X217:X222" si="145">ROUND((W217/1.235)*(34/312),0)</f>
        <v>649</v>
      </c>
      <c r="Y217" s="91">
        <f t="shared" ref="Y217" si="146">SUM(W217:X217)</f>
        <v>8005</v>
      </c>
    </row>
    <row r="218" spans="1:25" ht="78.75" x14ac:dyDescent="0.25">
      <c r="A218" s="169"/>
      <c r="B218" s="13" t="s">
        <v>453</v>
      </c>
      <c r="C218" s="14" t="s">
        <v>87</v>
      </c>
      <c r="D218" s="84"/>
      <c r="E218" s="90"/>
      <c r="F218" s="90"/>
      <c r="G218" s="90">
        <v>1</v>
      </c>
      <c r="H218" s="90"/>
      <c r="I218" s="90"/>
      <c r="J218" s="90"/>
      <c r="K218" s="90"/>
      <c r="L218" s="90"/>
      <c r="M218" s="91">
        <f>IF(ISBLANK(E218)=TRUE,0,VLOOKUP(M$5,Luong!$C$8:$H$22,6))</f>
        <v>0</v>
      </c>
      <c r="N218" s="91">
        <f>IF(ISBLANK(F218)=TRUE,0,VLOOKUP(N$5,Luong!$C$8:$H$22,6))</f>
        <v>0</v>
      </c>
      <c r="O218" s="91">
        <f>IF(ISBLANK(G218)=TRUE,0,VLOOKUP(O$5,Luong!$C$8:$H$22,6))</f>
        <v>202417</v>
      </c>
      <c r="P218" s="91">
        <f>IF(ISBLANK(H218)=TRUE,0,VLOOKUP(P$5,Luong!$C$8:$H$22,6))</f>
        <v>0</v>
      </c>
      <c r="Q218" s="91">
        <f>IF(ISBLANK(I218)=TRUE,0,VLOOKUP(Q$5,Luong!$C$8:$H$22,6))</f>
        <v>0</v>
      </c>
      <c r="R218" s="91">
        <f>IF(ISBLANK(J218)=TRUE,0,VLOOKUP(R$5,Luong!$C$8:$H$22,6))</f>
        <v>0</v>
      </c>
      <c r="S218" s="91">
        <f>IF(ISBLANK(K218)=TRUE,0,VLOOKUP(S$5,Luong!$C$8:$H$22,6))</f>
        <v>0</v>
      </c>
      <c r="T218" s="91">
        <f>IF(ISBLANK(L218)=TRUE,0,VLOOKUP(T$5,Luong!$C$8:$H$22,6))</f>
        <v>0</v>
      </c>
      <c r="U218" s="91">
        <f t="shared" si="142"/>
        <v>202417</v>
      </c>
      <c r="V218" s="92">
        <f t="shared" si="143"/>
        <v>3.9500000000000004E-3</v>
      </c>
      <c r="W218" s="91">
        <f t="shared" si="144"/>
        <v>800</v>
      </c>
      <c r="X218" s="91">
        <f t="shared" si="145"/>
        <v>71</v>
      </c>
      <c r="Y218" s="91">
        <f t="shared" ref="Y218" si="147">SUM(W218:X218)</f>
        <v>871</v>
      </c>
    </row>
    <row r="219" spans="1:25" ht="31.5" x14ac:dyDescent="0.25">
      <c r="A219" s="169"/>
      <c r="B219" s="13" t="s">
        <v>451</v>
      </c>
      <c r="C219" s="14" t="s">
        <v>72</v>
      </c>
      <c r="D219" s="84"/>
      <c r="E219" s="90"/>
      <c r="F219" s="90"/>
      <c r="G219" s="90">
        <v>1</v>
      </c>
      <c r="H219" s="90"/>
      <c r="I219" s="90"/>
      <c r="J219" s="90"/>
      <c r="K219" s="90"/>
      <c r="L219" s="90"/>
      <c r="M219" s="91">
        <f>IF(ISBLANK(E219)=TRUE,0,VLOOKUP(M$5,Luong!$C$8:$H$22,6))</f>
        <v>0</v>
      </c>
      <c r="N219" s="91">
        <f>IF(ISBLANK(F219)=TRUE,0,VLOOKUP(N$5,Luong!$C$8:$H$22,6))</f>
        <v>0</v>
      </c>
      <c r="O219" s="91">
        <f>IF(ISBLANK(G219)=TRUE,0,VLOOKUP(O$5,Luong!$C$8:$H$22,6))</f>
        <v>202417</v>
      </c>
      <c r="P219" s="91">
        <f>IF(ISBLANK(H219)=TRUE,0,VLOOKUP(P$5,Luong!$C$8:$H$22,6))</f>
        <v>0</v>
      </c>
      <c r="Q219" s="91">
        <f>IF(ISBLANK(I219)=TRUE,0,VLOOKUP(Q$5,Luong!$C$8:$H$22,6))</f>
        <v>0</v>
      </c>
      <c r="R219" s="91">
        <f>IF(ISBLANK(J219)=TRUE,0,VLOOKUP(R$5,Luong!$C$8:$H$22,6))</f>
        <v>0</v>
      </c>
      <c r="S219" s="91">
        <f>IF(ISBLANK(K219)=TRUE,0,VLOOKUP(S$5,Luong!$C$8:$H$22,6))</f>
        <v>0</v>
      </c>
      <c r="T219" s="91">
        <f>IF(ISBLANK(L219)=TRUE,0,VLOOKUP(T$5,Luong!$C$8:$H$22,6))</f>
        <v>0</v>
      </c>
      <c r="U219" s="91">
        <f t="shared" si="142"/>
        <v>202417</v>
      </c>
      <c r="V219" s="92">
        <f t="shared" si="143"/>
        <v>1.406E-2</v>
      </c>
      <c r="W219" s="91">
        <f t="shared" si="144"/>
        <v>2846</v>
      </c>
      <c r="X219" s="91">
        <f t="shared" si="145"/>
        <v>251</v>
      </c>
      <c r="Y219" s="91">
        <f t="shared" ref="Y219" si="148">SUM(W219:X219)</f>
        <v>3097</v>
      </c>
    </row>
    <row r="220" spans="1:25" ht="63" x14ac:dyDescent="0.25">
      <c r="A220" s="169"/>
      <c r="B220" s="13" t="s">
        <v>452</v>
      </c>
      <c r="C220" s="14" t="s">
        <v>72</v>
      </c>
      <c r="D220" s="84"/>
      <c r="E220" s="90"/>
      <c r="F220" s="90"/>
      <c r="G220" s="90">
        <v>1</v>
      </c>
      <c r="H220" s="90"/>
      <c r="I220" s="90"/>
      <c r="J220" s="90"/>
      <c r="K220" s="90"/>
      <c r="L220" s="90"/>
      <c r="M220" s="91">
        <f>IF(ISBLANK(E220)=TRUE,0,VLOOKUP(M$5,Luong!$C$8:$H$22,6))</f>
        <v>0</v>
      </c>
      <c r="N220" s="91">
        <f>IF(ISBLANK(F220)=TRUE,0,VLOOKUP(N$5,Luong!$C$8:$H$22,6))</f>
        <v>0</v>
      </c>
      <c r="O220" s="91">
        <f>IF(ISBLANK(G220)=TRUE,0,VLOOKUP(O$5,Luong!$C$8:$H$22,6))</f>
        <v>202417</v>
      </c>
      <c r="P220" s="91">
        <f>IF(ISBLANK(H220)=TRUE,0,VLOOKUP(P$5,Luong!$C$8:$H$22,6))</f>
        <v>0</v>
      </c>
      <c r="Q220" s="91">
        <f>IF(ISBLANK(I220)=TRUE,0,VLOOKUP(Q$5,Luong!$C$8:$H$22,6))</f>
        <v>0</v>
      </c>
      <c r="R220" s="91">
        <f>IF(ISBLANK(J220)=TRUE,0,VLOOKUP(R$5,Luong!$C$8:$H$22,6))</f>
        <v>0</v>
      </c>
      <c r="S220" s="91">
        <f>IF(ISBLANK(K220)=TRUE,0,VLOOKUP(S$5,Luong!$C$8:$H$22,6))</f>
        <v>0</v>
      </c>
      <c r="T220" s="91">
        <f>IF(ISBLANK(L220)=TRUE,0,VLOOKUP(T$5,Luong!$C$8:$H$22,6))</f>
        <v>0</v>
      </c>
      <c r="U220" s="91">
        <f t="shared" si="142"/>
        <v>202417</v>
      </c>
      <c r="V220" s="92">
        <f t="shared" si="143"/>
        <v>1.58E-3</v>
      </c>
      <c r="W220" s="91">
        <f t="shared" si="144"/>
        <v>320</v>
      </c>
      <c r="X220" s="91">
        <f t="shared" si="145"/>
        <v>28</v>
      </c>
      <c r="Y220" s="91">
        <f t="shared" ref="Y220" si="149">SUM(W220:X220)</f>
        <v>348</v>
      </c>
    </row>
    <row r="221" spans="1:25" ht="47.25" x14ac:dyDescent="0.25">
      <c r="A221" s="169"/>
      <c r="B221" s="13" t="s">
        <v>89</v>
      </c>
      <c r="C221" s="14" t="s">
        <v>19</v>
      </c>
      <c r="D221" s="84"/>
      <c r="E221" s="90"/>
      <c r="F221" s="90"/>
      <c r="G221" s="90">
        <v>1</v>
      </c>
      <c r="H221" s="90"/>
      <c r="I221" s="90"/>
      <c r="J221" s="90"/>
      <c r="K221" s="90"/>
      <c r="L221" s="90"/>
      <c r="M221" s="91">
        <f>IF(ISBLANK(E221)=TRUE,0,VLOOKUP(M$5,Luong!$C$8:$H$22,6))</f>
        <v>0</v>
      </c>
      <c r="N221" s="91">
        <f>IF(ISBLANK(F221)=TRUE,0,VLOOKUP(N$5,Luong!$C$8:$H$22,6))</f>
        <v>0</v>
      </c>
      <c r="O221" s="91">
        <f>IF(ISBLANK(G221)=TRUE,0,VLOOKUP(O$5,Luong!$C$8:$H$22,6))</f>
        <v>202417</v>
      </c>
      <c r="P221" s="91">
        <f>IF(ISBLANK(H221)=TRUE,0,VLOOKUP(P$5,Luong!$C$8:$H$22,6))</f>
        <v>0</v>
      </c>
      <c r="Q221" s="91">
        <f>IF(ISBLANK(I221)=TRUE,0,VLOOKUP(Q$5,Luong!$C$8:$H$22,6))</f>
        <v>0</v>
      </c>
      <c r="R221" s="91">
        <f>IF(ISBLANK(J221)=TRUE,0,VLOOKUP(R$5,Luong!$C$8:$H$22,6))</f>
        <v>0</v>
      </c>
      <c r="S221" s="91">
        <f>IF(ISBLANK(K221)=TRUE,0,VLOOKUP(S$5,Luong!$C$8:$H$22,6))</f>
        <v>0</v>
      </c>
      <c r="T221" s="91">
        <f>IF(ISBLANK(L221)=TRUE,0,VLOOKUP(T$5,Luong!$C$8:$H$22,6))</f>
        <v>0</v>
      </c>
      <c r="U221" s="91">
        <f t="shared" si="142"/>
        <v>202417</v>
      </c>
      <c r="V221" s="92">
        <f>ROUND(V202*0.79,5)</f>
        <v>1E-4</v>
      </c>
      <c r="W221" s="91">
        <f t="shared" si="144"/>
        <v>20</v>
      </c>
      <c r="X221" s="91">
        <f t="shared" si="145"/>
        <v>2</v>
      </c>
      <c r="Y221" s="91">
        <f t="shared" ref="Y221:Y222" si="150">SUM(W221:X221)</f>
        <v>22</v>
      </c>
    </row>
    <row r="222" spans="1:25" ht="31.5" x14ac:dyDescent="0.25">
      <c r="A222" s="168" t="s">
        <v>364</v>
      </c>
      <c r="B222" s="58" t="s">
        <v>90</v>
      </c>
      <c r="C222" s="84" t="s">
        <v>84</v>
      </c>
      <c r="D222" s="84"/>
      <c r="E222" s="86"/>
      <c r="F222" s="86"/>
      <c r="G222" s="86">
        <v>1</v>
      </c>
      <c r="H222" s="86"/>
      <c r="I222" s="86"/>
      <c r="J222" s="86"/>
      <c r="K222" s="86"/>
      <c r="L222" s="86"/>
      <c r="M222" s="64">
        <f>IF(ISBLANK(E222)=TRUE,0,VLOOKUP(M$5,Luong!$C$8:$H$22,6))</f>
        <v>0</v>
      </c>
      <c r="N222" s="64">
        <f>IF(ISBLANK(F222)=TRUE,0,VLOOKUP(N$5,Luong!$C$8:$H$22,6))</f>
        <v>0</v>
      </c>
      <c r="O222" s="64">
        <f>IF(ISBLANK(G222)=TRUE,0,VLOOKUP(O$5,Luong!$C$8:$H$22,6))</f>
        <v>202417</v>
      </c>
      <c r="P222" s="64">
        <f>IF(ISBLANK(H222)=TRUE,0,VLOOKUP(P$5,Luong!$C$8:$H$22,6))</f>
        <v>0</v>
      </c>
      <c r="Q222" s="64">
        <f>IF(ISBLANK(I222)=TRUE,0,VLOOKUP(Q$5,Luong!$C$8:$H$22,6))</f>
        <v>0</v>
      </c>
      <c r="R222" s="64">
        <f>IF(ISBLANK(J222)=TRUE,0,VLOOKUP(R$5,Luong!$C$8:$H$22,6))</f>
        <v>0</v>
      </c>
      <c r="S222" s="64">
        <f>IF(ISBLANK(K222)=TRUE,0,VLOOKUP(S$5,Luong!$C$8:$H$22,6))</f>
        <v>0</v>
      </c>
      <c r="T222" s="64">
        <f>IF(ISBLANK(L222)=TRUE,0,VLOOKUP(T$5,Luong!$C$8:$H$22,6))</f>
        <v>0</v>
      </c>
      <c r="U222" s="64">
        <f t="shared" si="142"/>
        <v>202417</v>
      </c>
      <c r="V222" s="65">
        <f>ROUND(V203*0.79,5)</f>
        <v>5.8500000000000002E-3</v>
      </c>
      <c r="W222" s="64">
        <f t="shared" si="144"/>
        <v>1184</v>
      </c>
      <c r="X222" s="64">
        <f t="shared" si="145"/>
        <v>104</v>
      </c>
      <c r="Y222" s="64">
        <f t="shared" si="150"/>
        <v>1288</v>
      </c>
    </row>
    <row r="223" spans="1:25" ht="31.5" x14ac:dyDescent="0.25">
      <c r="A223" s="163" t="s">
        <v>253</v>
      </c>
      <c r="B223" s="72" t="s">
        <v>352</v>
      </c>
      <c r="C223" s="68"/>
      <c r="D223" s="84"/>
      <c r="E223" s="86"/>
      <c r="F223" s="86"/>
      <c r="G223" s="86"/>
      <c r="H223" s="86"/>
      <c r="I223" s="86"/>
      <c r="J223" s="86"/>
      <c r="K223" s="86"/>
      <c r="L223" s="86"/>
      <c r="M223" s="64"/>
      <c r="N223" s="64"/>
      <c r="O223" s="64"/>
      <c r="P223" s="64"/>
      <c r="Q223" s="64"/>
      <c r="R223" s="64"/>
      <c r="S223" s="64"/>
      <c r="T223" s="64"/>
      <c r="U223" s="64"/>
      <c r="V223" s="65"/>
      <c r="W223" s="64"/>
      <c r="X223" s="64"/>
      <c r="Y223" s="64"/>
    </row>
    <row r="224" spans="1:25" ht="47.25" x14ac:dyDescent="0.25">
      <c r="A224" s="163" t="s">
        <v>365</v>
      </c>
      <c r="B224" s="8" t="s">
        <v>83</v>
      </c>
      <c r="C224" s="10" t="s">
        <v>84</v>
      </c>
      <c r="D224" s="84"/>
      <c r="E224" s="86"/>
      <c r="F224" s="86"/>
      <c r="G224" s="86">
        <v>1</v>
      </c>
      <c r="H224" s="86"/>
      <c r="I224" s="86"/>
      <c r="J224" s="86"/>
      <c r="K224" s="86"/>
      <c r="L224" s="86"/>
      <c r="M224" s="64">
        <f>IF(ISBLANK(E224)=TRUE,0,VLOOKUP(M$5,Luong!$C$8:$H$22,6))</f>
        <v>0</v>
      </c>
      <c r="N224" s="64">
        <f>IF(ISBLANK(F224)=TRUE,0,VLOOKUP(N$5,Luong!$C$8:$H$22,6))</f>
        <v>0</v>
      </c>
      <c r="O224" s="64">
        <f>IF(ISBLANK(G224)=TRUE,0,VLOOKUP(O$5,Luong!$C$8:$H$22,6))</f>
        <v>202417</v>
      </c>
      <c r="P224" s="64">
        <f>IF(ISBLANK(H224)=TRUE,0,VLOOKUP(P$5,Luong!$C$8:$H$22,6))</f>
        <v>0</v>
      </c>
      <c r="Q224" s="64">
        <f>IF(ISBLANK(I224)=TRUE,0,VLOOKUP(Q$5,Luong!$C$8:$H$22,6))</f>
        <v>0</v>
      </c>
      <c r="R224" s="64">
        <f>IF(ISBLANK(J224)=TRUE,0,VLOOKUP(R$5,Luong!$C$8:$H$22,6))</f>
        <v>0</v>
      </c>
      <c r="S224" s="64">
        <f>IF(ISBLANK(K224)=TRUE,0,VLOOKUP(S$5,Luong!$C$8:$H$22,6))</f>
        <v>0</v>
      </c>
      <c r="T224" s="64">
        <f>IF(ISBLANK(L224)=TRUE,0,VLOOKUP(T$5,Luong!$C$8:$H$22,6))</f>
        <v>0</v>
      </c>
      <c r="U224" s="64">
        <f t="shared" ref="U224" si="151">SUM(E224*M224,F224*N224,G224*O224,H224*P224,I224*Q224,J224*R224,K224*S224,L224*T224)</f>
        <v>202417</v>
      </c>
      <c r="V224" s="65">
        <f>ROUND(V205*0.79,5)</f>
        <v>5.1799999999999997E-3</v>
      </c>
      <c r="W224" s="64">
        <f t="shared" ref="W224" si="152">ROUND(U224*V224,0)</f>
        <v>1049</v>
      </c>
      <c r="X224" s="64">
        <f t="shared" ref="X224" si="153">ROUND((W224/1.235)*(34/312),0)</f>
        <v>93</v>
      </c>
      <c r="Y224" s="64">
        <f t="shared" ref="Y224" si="154">SUM(W224:X224)</f>
        <v>1142</v>
      </c>
    </row>
    <row r="225" spans="1:25" ht="31.5" x14ac:dyDescent="0.25">
      <c r="A225" s="163" t="s">
        <v>366</v>
      </c>
      <c r="B225" s="8" t="s">
        <v>85</v>
      </c>
      <c r="C225" s="10"/>
      <c r="D225" s="84"/>
      <c r="E225" s="86"/>
      <c r="F225" s="86"/>
      <c r="G225" s="86"/>
      <c r="H225" s="86"/>
      <c r="I225" s="86"/>
      <c r="J225" s="86"/>
      <c r="K225" s="86"/>
      <c r="L225" s="86"/>
      <c r="M225" s="64"/>
      <c r="N225" s="64"/>
      <c r="O225" s="64"/>
      <c r="P225" s="64"/>
      <c r="Q225" s="64"/>
      <c r="R225" s="64"/>
      <c r="S225" s="64"/>
      <c r="T225" s="64"/>
      <c r="U225" s="64"/>
      <c r="V225" s="65"/>
      <c r="W225" s="64"/>
      <c r="X225" s="64"/>
      <c r="Y225" s="64"/>
    </row>
    <row r="226" spans="1:25" ht="47.25" x14ac:dyDescent="0.25">
      <c r="A226" s="169"/>
      <c r="B226" s="13" t="s">
        <v>450</v>
      </c>
      <c r="C226" s="14" t="s">
        <v>87</v>
      </c>
      <c r="D226" s="84"/>
      <c r="E226" s="90"/>
      <c r="F226" s="90"/>
      <c r="G226" s="90">
        <v>1</v>
      </c>
      <c r="H226" s="90"/>
      <c r="I226" s="90"/>
      <c r="J226" s="90"/>
      <c r="K226" s="90"/>
      <c r="L226" s="90"/>
      <c r="M226" s="91">
        <f>IF(ISBLANK(E226)=TRUE,0,VLOOKUP(M$5,Luong!$C$8:$H$22,6))</f>
        <v>0</v>
      </c>
      <c r="N226" s="91">
        <f>IF(ISBLANK(F226)=TRUE,0,VLOOKUP(N$5,Luong!$C$8:$H$22,6))</f>
        <v>0</v>
      </c>
      <c r="O226" s="91">
        <f>IF(ISBLANK(G226)=TRUE,0,VLOOKUP(O$5,Luong!$C$8:$H$22,6))</f>
        <v>202417</v>
      </c>
      <c r="P226" s="91">
        <f>IF(ISBLANK(H226)=TRUE,0,VLOOKUP(P$5,Luong!$C$8:$H$22,6))</f>
        <v>0</v>
      </c>
      <c r="Q226" s="91">
        <f>IF(ISBLANK(I226)=TRUE,0,VLOOKUP(Q$5,Luong!$C$8:$H$22,6))</f>
        <v>0</v>
      </c>
      <c r="R226" s="91">
        <f>IF(ISBLANK(J226)=TRUE,0,VLOOKUP(R$5,Luong!$C$8:$H$22,6))</f>
        <v>0</v>
      </c>
      <c r="S226" s="91">
        <f>IF(ISBLANK(K226)=TRUE,0,VLOOKUP(S$5,Luong!$C$8:$H$22,6))</f>
        <v>0</v>
      </c>
      <c r="T226" s="91">
        <f>IF(ISBLANK(L226)=TRUE,0,VLOOKUP(T$5,Luong!$C$8:$H$22,6))</f>
        <v>0</v>
      </c>
      <c r="U226" s="91">
        <f t="shared" ref="U226:U231" si="155">SUM(E226*M226,F226*N226,G226*O226,H226*P226,I226*Q226,J226*R226,K226*S226,L226*T226)</f>
        <v>202417</v>
      </c>
      <c r="V226" s="92">
        <f t="shared" ref="V226:V231" si="156">ROUND(V207*0.79,5)</f>
        <v>2.98E-2</v>
      </c>
      <c r="W226" s="91">
        <f t="shared" ref="W226:W231" si="157">ROUND(U226*V226,0)</f>
        <v>6032</v>
      </c>
      <c r="X226" s="91">
        <f t="shared" ref="X226:X231" si="158">ROUND((W226/1.235)*(34/312),0)</f>
        <v>532</v>
      </c>
      <c r="Y226" s="91">
        <f t="shared" ref="Y226" si="159">SUM(W226:X226)</f>
        <v>6564</v>
      </c>
    </row>
    <row r="227" spans="1:25" ht="78.75" x14ac:dyDescent="0.25">
      <c r="A227" s="169"/>
      <c r="B227" s="13" t="s">
        <v>453</v>
      </c>
      <c r="C227" s="14" t="s">
        <v>87</v>
      </c>
      <c r="D227" s="84"/>
      <c r="E227" s="90"/>
      <c r="F227" s="90"/>
      <c r="G227" s="90">
        <v>1</v>
      </c>
      <c r="H227" s="90"/>
      <c r="I227" s="90"/>
      <c r="J227" s="90"/>
      <c r="K227" s="90"/>
      <c r="L227" s="90"/>
      <c r="M227" s="91">
        <f>IF(ISBLANK(E227)=TRUE,0,VLOOKUP(M$5,Luong!$C$8:$H$22,6))</f>
        <v>0</v>
      </c>
      <c r="N227" s="91">
        <f>IF(ISBLANK(F227)=TRUE,0,VLOOKUP(N$5,Luong!$C$8:$H$22,6))</f>
        <v>0</v>
      </c>
      <c r="O227" s="91">
        <f>IF(ISBLANK(G227)=TRUE,0,VLOOKUP(O$5,Luong!$C$8:$H$22,6))</f>
        <v>202417</v>
      </c>
      <c r="P227" s="91">
        <f>IF(ISBLANK(H227)=TRUE,0,VLOOKUP(P$5,Luong!$C$8:$H$22,6))</f>
        <v>0</v>
      </c>
      <c r="Q227" s="91">
        <f>IF(ISBLANK(I227)=TRUE,0,VLOOKUP(Q$5,Luong!$C$8:$H$22,6))</f>
        <v>0</v>
      </c>
      <c r="R227" s="91">
        <f>IF(ISBLANK(J227)=TRUE,0,VLOOKUP(R$5,Luong!$C$8:$H$22,6))</f>
        <v>0</v>
      </c>
      <c r="S227" s="91">
        <f>IF(ISBLANK(K227)=TRUE,0,VLOOKUP(S$5,Luong!$C$8:$H$22,6))</f>
        <v>0</v>
      </c>
      <c r="T227" s="91">
        <f>IF(ISBLANK(L227)=TRUE,0,VLOOKUP(T$5,Luong!$C$8:$H$22,6))</f>
        <v>0</v>
      </c>
      <c r="U227" s="91">
        <f t="shared" si="155"/>
        <v>202417</v>
      </c>
      <c r="V227" s="92">
        <f t="shared" si="156"/>
        <v>3.16E-3</v>
      </c>
      <c r="W227" s="91">
        <f t="shared" si="157"/>
        <v>640</v>
      </c>
      <c r="X227" s="91">
        <f t="shared" si="158"/>
        <v>56</v>
      </c>
      <c r="Y227" s="91">
        <f t="shared" ref="Y227" si="160">SUM(W227:X227)</f>
        <v>696</v>
      </c>
    </row>
    <row r="228" spans="1:25" ht="31.5" x14ac:dyDescent="0.25">
      <c r="A228" s="169"/>
      <c r="B228" s="13" t="s">
        <v>451</v>
      </c>
      <c r="C228" s="14" t="s">
        <v>72</v>
      </c>
      <c r="D228" s="84"/>
      <c r="E228" s="90"/>
      <c r="F228" s="90"/>
      <c r="G228" s="90">
        <v>1</v>
      </c>
      <c r="H228" s="90"/>
      <c r="I228" s="90"/>
      <c r="J228" s="90"/>
      <c r="K228" s="90"/>
      <c r="L228" s="90"/>
      <c r="M228" s="91">
        <f>IF(ISBLANK(E228)=TRUE,0,VLOOKUP(M$5,Luong!$C$8:$H$22,6))</f>
        <v>0</v>
      </c>
      <c r="N228" s="91">
        <f>IF(ISBLANK(F228)=TRUE,0,VLOOKUP(N$5,Luong!$C$8:$H$22,6))</f>
        <v>0</v>
      </c>
      <c r="O228" s="91">
        <f>IF(ISBLANK(G228)=TRUE,0,VLOOKUP(O$5,Luong!$C$8:$H$22,6))</f>
        <v>202417</v>
      </c>
      <c r="P228" s="91">
        <f>IF(ISBLANK(H228)=TRUE,0,VLOOKUP(P$5,Luong!$C$8:$H$22,6))</f>
        <v>0</v>
      </c>
      <c r="Q228" s="91">
        <f>IF(ISBLANK(I228)=TRUE,0,VLOOKUP(Q$5,Luong!$C$8:$H$22,6))</f>
        <v>0</v>
      </c>
      <c r="R228" s="91">
        <f>IF(ISBLANK(J228)=TRUE,0,VLOOKUP(R$5,Luong!$C$8:$H$22,6))</f>
        <v>0</v>
      </c>
      <c r="S228" s="91">
        <f>IF(ISBLANK(K228)=TRUE,0,VLOOKUP(S$5,Luong!$C$8:$H$22,6))</f>
        <v>0</v>
      </c>
      <c r="T228" s="91">
        <f>IF(ISBLANK(L228)=TRUE,0,VLOOKUP(T$5,Luong!$C$8:$H$22,6))</f>
        <v>0</v>
      </c>
      <c r="U228" s="91">
        <f t="shared" si="155"/>
        <v>202417</v>
      </c>
      <c r="V228" s="92">
        <f t="shared" si="156"/>
        <v>1.153E-2</v>
      </c>
      <c r="W228" s="91">
        <f t="shared" si="157"/>
        <v>2334</v>
      </c>
      <c r="X228" s="91">
        <f t="shared" si="158"/>
        <v>206</v>
      </c>
      <c r="Y228" s="91">
        <f t="shared" ref="Y228" si="161">SUM(W228:X228)</f>
        <v>2540</v>
      </c>
    </row>
    <row r="229" spans="1:25" ht="63" x14ac:dyDescent="0.25">
      <c r="A229" s="169"/>
      <c r="B229" s="13" t="s">
        <v>452</v>
      </c>
      <c r="C229" s="14" t="s">
        <v>72</v>
      </c>
      <c r="D229" s="84"/>
      <c r="E229" s="90"/>
      <c r="F229" s="90"/>
      <c r="G229" s="90">
        <v>1</v>
      </c>
      <c r="H229" s="90"/>
      <c r="I229" s="90"/>
      <c r="J229" s="90"/>
      <c r="K229" s="90"/>
      <c r="L229" s="90"/>
      <c r="M229" s="91">
        <f>IF(ISBLANK(E229)=TRUE,0,VLOOKUP(M$5,Luong!$C$8:$H$22,6))</f>
        <v>0</v>
      </c>
      <c r="N229" s="91">
        <f>IF(ISBLANK(F229)=TRUE,0,VLOOKUP(N$5,Luong!$C$8:$H$22,6))</f>
        <v>0</v>
      </c>
      <c r="O229" s="91">
        <f>IF(ISBLANK(G229)=TRUE,0,VLOOKUP(O$5,Luong!$C$8:$H$22,6))</f>
        <v>202417</v>
      </c>
      <c r="P229" s="91">
        <f>IF(ISBLANK(H229)=TRUE,0,VLOOKUP(P$5,Luong!$C$8:$H$22,6))</f>
        <v>0</v>
      </c>
      <c r="Q229" s="91">
        <f>IF(ISBLANK(I229)=TRUE,0,VLOOKUP(Q$5,Luong!$C$8:$H$22,6))</f>
        <v>0</v>
      </c>
      <c r="R229" s="91">
        <f>IF(ISBLANK(J229)=TRUE,0,VLOOKUP(R$5,Luong!$C$8:$H$22,6))</f>
        <v>0</v>
      </c>
      <c r="S229" s="91">
        <f>IF(ISBLANK(K229)=TRUE,0,VLOOKUP(S$5,Luong!$C$8:$H$22,6))</f>
        <v>0</v>
      </c>
      <c r="T229" s="91">
        <f>IF(ISBLANK(L229)=TRUE,0,VLOOKUP(T$5,Luong!$C$8:$H$22,6))</f>
        <v>0</v>
      </c>
      <c r="U229" s="91">
        <f t="shared" si="155"/>
        <v>202417</v>
      </c>
      <c r="V229" s="92">
        <f t="shared" si="156"/>
        <v>1.58E-3</v>
      </c>
      <c r="W229" s="91">
        <f t="shared" si="157"/>
        <v>320</v>
      </c>
      <c r="X229" s="91">
        <f t="shared" si="158"/>
        <v>28</v>
      </c>
      <c r="Y229" s="91">
        <f t="shared" ref="Y229" si="162">SUM(W229:X229)</f>
        <v>348</v>
      </c>
    </row>
    <row r="230" spans="1:25" ht="47.25" x14ac:dyDescent="0.25">
      <c r="A230" s="169"/>
      <c r="B230" s="13" t="s">
        <v>89</v>
      </c>
      <c r="C230" s="14" t="s">
        <v>19</v>
      </c>
      <c r="D230" s="84"/>
      <c r="E230" s="90"/>
      <c r="F230" s="90"/>
      <c r="G230" s="90">
        <v>1</v>
      </c>
      <c r="H230" s="90"/>
      <c r="I230" s="90"/>
      <c r="J230" s="90"/>
      <c r="K230" s="90"/>
      <c r="L230" s="90"/>
      <c r="M230" s="91">
        <f>IF(ISBLANK(E230)=TRUE,0,VLOOKUP(M$5,Luong!$C$8:$H$22,6))</f>
        <v>0</v>
      </c>
      <c r="N230" s="91">
        <f>IF(ISBLANK(F230)=TRUE,0,VLOOKUP(N$5,Luong!$C$8:$H$22,6))</f>
        <v>0</v>
      </c>
      <c r="O230" s="91">
        <f>IF(ISBLANK(G230)=TRUE,0,VLOOKUP(O$5,Luong!$C$8:$H$22,6))</f>
        <v>202417</v>
      </c>
      <c r="P230" s="91">
        <f>IF(ISBLANK(H230)=TRUE,0,VLOOKUP(P$5,Luong!$C$8:$H$22,6))</f>
        <v>0</v>
      </c>
      <c r="Q230" s="91">
        <f>IF(ISBLANK(I230)=TRUE,0,VLOOKUP(Q$5,Luong!$C$8:$H$22,6))</f>
        <v>0</v>
      </c>
      <c r="R230" s="91">
        <f>IF(ISBLANK(J230)=TRUE,0,VLOOKUP(R$5,Luong!$C$8:$H$22,6))</f>
        <v>0</v>
      </c>
      <c r="S230" s="91">
        <f>IF(ISBLANK(K230)=TRUE,0,VLOOKUP(S$5,Luong!$C$8:$H$22,6))</f>
        <v>0</v>
      </c>
      <c r="T230" s="91">
        <f>IF(ISBLANK(L230)=TRUE,0,VLOOKUP(T$5,Luong!$C$8:$H$22,6))</f>
        <v>0</v>
      </c>
      <c r="U230" s="91">
        <f t="shared" si="155"/>
        <v>202417</v>
      </c>
      <c r="V230" s="92">
        <f t="shared" si="156"/>
        <v>9.0000000000000006E-5</v>
      </c>
      <c r="W230" s="91">
        <f t="shared" si="157"/>
        <v>18</v>
      </c>
      <c r="X230" s="91">
        <f t="shared" si="158"/>
        <v>2</v>
      </c>
      <c r="Y230" s="91">
        <f t="shared" ref="Y230:Y231" si="163">SUM(W230:X230)</f>
        <v>20</v>
      </c>
    </row>
    <row r="231" spans="1:25" ht="31.5" x14ac:dyDescent="0.25">
      <c r="A231" s="168" t="s">
        <v>367</v>
      </c>
      <c r="B231" s="58" t="s">
        <v>90</v>
      </c>
      <c r="C231" s="84" t="s">
        <v>84</v>
      </c>
      <c r="D231" s="84"/>
      <c r="E231" s="90"/>
      <c r="F231" s="90"/>
      <c r="G231" s="86">
        <v>1</v>
      </c>
      <c r="H231" s="90"/>
      <c r="I231" s="90"/>
      <c r="J231" s="90"/>
      <c r="K231" s="90"/>
      <c r="L231" s="90"/>
      <c r="M231" s="64">
        <f>IF(ISBLANK(E231)=TRUE,0,VLOOKUP(M$5,Luong!$C$8:$H$22,6))</f>
        <v>0</v>
      </c>
      <c r="N231" s="64">
        <f>IF(ISBLANK(F231)=TRUE,0,VLOOKUP(N$5,Luong!$C$8:$H$22,6))</f>
        <v>0</v>
      </c>
      <c r="O231" s="64">
        <f>IF(ISBLANK(G231)=TRUE,0,VLOOKUP(O$5,Luong!$C$8:$H$22,6))</f>
        <v>202417</v>
      </c>
      <c r="P231" s="64">
        <f>IF(ISBLANK(H231)=TRUE,0,VLOOKUP(P$5,Luong!$C$8:$H$22,6))</f>
        <v>0</v>
      </c>
      <c r="Q231" s="64">
        <f>IF(ISBLANK(I231)=TRUE,0,VLOOKUP(Q$5,Luong!$C$8:$H$22,6))</f>
        <v>0</v>
      </c>
      <c r="R231" s="64">
        <f>IF(ISBLANK(J231)=TRUE,0,VLOOKUP(R$5,Luong!$C$8:$H$22,6))</f>
        <v>0</v>
      </c>
      <c r="S231" s="64">
        <f>IF(ISBLANK(K231)=TRUE,0,VLOOKUP(S$5,Luong!$C$8:$H$22,6))</f>
        <v>0</v>
      </c>
      <c r="T231" s="64">
        <f>IF(ISBLANK(L231)=TRUE,0,VLOOKUP(T$5,Luong!$C$8:$H$22,6))</f>
        <v>0</v>
      </c>
      <c r="U231" s="64">
        <f t="shared" si="155"/>
        <v>202417</v>
      </c>
      <c r="V231" s="65">
        <f t="shared" si="156"/>
        <v>4.7999999999999996E-3</v>
      </c>
      <c r="W231" s="64">
        <f t="shared" si="157"/>
        <v>972</v>
      </c>
      <c r="X231" s="64">
        <f t="shared" si="158"/>
        <v>86</v>
      </c>
      <c r="Y231" s="64">
        <f t="shared" si="163"/>
        <v>1058</v>
      </c>
    </row>
    <row r="232" spans="1:25" ht="47.25" x14ac:dyDescent="0.25">
      <c r="A232" s="164" t="s">
        <v>254</v>
      </c>
      <c r="B232" s="93" t="s">
        <v>348</v>
      </c>
      <c r="C232" s="94"/>
      <c r="D232" s="68"/>
      <c r="E232" s="86"/>
      <c r="F232" s="86"/>
      <c r="G232" s="86"/>
      <c r="H232" s="86"/>
      <c r="I232" s="86"/>
      <c r="J232" s="86"/>
      <c r="K232" s="86"/>
      <c r="L232" s="86"/>
      <c r="M232" s="64"/>
      <c r="N232" s="64"/>
      <c r="O232" s="64"/>
      <c r="P232" s="64"/>
      <c r="Q232" s="64"/>
      <c r="R232" s="64"/>
      <c r="S232" s="64"/>
      <c r="T232" s="64"/>
      <c r="U232" s="64"/>
      <c r="V232" s="65"/>
      <c r="W232" s="64"/>
      <c r="X232" s="64"/>
      <c r="Y232" s="64"/>
    </row>
    <row r="233" spans="1:25" ht="31.5" x14ac:dyDescent="0.25">
      <c r="A233" s="163" t="s">
        <v>458</v>
      </c>
      <c r="B233" s="72" t="s">
        <v>350</v>
      </c>
      <c r="C233" s="68"/>
      <c r="D233" s="68"/>
      <c r="E233" s="86"/>
      <c r="F233" s="86"/>
      <c r="G233" s="86"/>
      <c r="H233" s="86"/>
      <c r="I233" s="86"/>
      <c r="J233" s="86"/>
      <c r="K233" s="86"/>
      <c r="L233" s="86"/>
      <c r="M233" s="64"/>
      <c r="N233" s="64"/>
      <c r="O233" s="64"/>
      <c r="P233" s="64"/>
      <c r="Q233" s="64"/>
      <c r="R233" s="64"/>
      <c r="S233" s="64"/>
      <c r="T233" s="64"/>
      <c r="U233" s="64"/>
      <c r="V233" s="65"/>
      <c r="W233" s="64"/>
      <c r="X233" s="64"/>
      <c r="Y233" s="64"/>
    </row>
    <row r="234" spans="1:25" ht="47.25" x14ac:dyDescent="0.25">
      <c r="A234" s="163" t="s">
        <v>459</v>
      </c>
      <c r="B234" s="8" t="s">
        <v>83</v>
      </c>
      <c r="C234" s="10" t="s">
        <v>84</v>
      </c>
      <c r="D234" s="10"/>
      <c r="E234" s="86"/>
      <c r="F234" s="86"/>
      <c r="G234" s="86">
        <v>1</v>
      </c>
      <c r="H234" s="86"/>
      <c r="I234" s="86"/>
      <c r="J234" s="86"/>
      <c r="K234" s="86"/>
      <c r="L234" s="86"/>
      <c r="M234" s="64">
        <f>IF(ISBLANK(E234)=TRUE,0,VLOOKUP(M$5,Luong!$C$8:$H$22,6))</f>
        <v>0</v>
      </c>
      <c r="N234" s="64">
        <f>IF(ISBLANK(F234)=TRUE,0,VLOOKUP(N$5,Luong!$C$8:$H$22,6))</f>
        <v>0</v>
      </c>
      <c r="O234" s="64">
        <f>IF(ISBLANK(G234)=TRUE,0,VLOOKUP(O$5,Luong!$C$8:$H$22,6))</f>
        <v>202417</v>
      </c>
      <c r="P234" s="64">
        <f>IF(ISBLANK(H234)=TRUE,0,VLOOKUP(P$5,Luong!$C$8:$H$22,6))</f>
        <v>0</v>
      </c>
      <c r="Q234" s="64">
        <f>IF(ISBLANK(I234)=TRUE,0,VLOOKUP(Q$5,Luong!$C$8:$H$22,6))</f>
        <v>0</v>
      </c>
      <c r="R234" s="64">
        <f>IF(ISBLANK(J234)=TRUE,0,VLOOKUP(R$5,Luong!$C$8:$H$22,6))</f>
        <v>0</v>
      </c>
      <c r="S234" s="64">
        <f>IF(ISBLANK(K234)=TRUE,0,VLOOKUP(S$5,Luong!$C$8:$H$22,6))</f>
        <v>0</v>
      </c>
      <c r="T234" s="64">
        <f>IF(ISBLANK(L234)=TRUE,0,VLOOKUP(T$5,Luong!$C$8:$H$22,6))</f>
        <v>0</v>
      </c>
      <c r="U234" s="64">
        <f t="shared" ref="U234" si="164">SUM(E234*M234,F234*N234,G234*O234,H234*P234,I234*Q234,J234*R234,K234*S234,L234*T234)</f>
        <v>202417</v>
      </c>
      <c r="V234" s="65">
        <f>ROUND(V196*1.05,5)</f>
        <v>8.3999999999999995E-3</v>
      </c>
      <c r="W234" s="64">
        <f t="shared" ref="W234" si="165">ROUND(U234*V234,0)</f>
        <v>1700</v>
      </c>
      <c r="X234" s="64">
        <f t="shared" ref="X234:X251" si="166">ROUND((W234/1.235)*(34/312),0)</f>
        <v>150</v>
      </c>
      <c r="Y234" s="64">
        <f t="shared" ref="Y234" si="167">SUM(W234:X234)</f>
        <v>1850</v>
      </c>
    </row>
    <row r="235" spans="1:25" ht="31.5" x14ac:dyDescent="0.25">
      <c r="A235" s="163" t="s">
        <v>460</v>
      </c>
      <c r="B235" s="8" t="s">
        <v>85</v>
      </c>
      <c r="C235" s="10"/>
      <c r="D235" s="10"/>
      <c r="E235" s="86"/>
      <c r="F235" s="86"/>
      <c r="G235" s="86"/>
      <c r="H235" s="86"/>
      <c r="I235" s="86"/>
      <c r="J235" s="86"/>
      <c r="K235" s="86"/>
      <c r="L235" s="86"/>
      <c r="M235" s="64"/>
      <c r="N235" s="64"/>
      <c r="O235" s="64"/>
      <c r="P235" s="64"/>
      <c r="Q235" s="64"/>
      <c r="R235" s="64"/>
      <c r="S235" s="64"/>
      <c r="T235" s="64"/>
      <c r="U235" s="64"/>
      <c r="V235" s="65"/>
      <c r="W235" s="64"/>
      <c r="X235" s="64"/>
      <c r="Y235" s="64"/>
    </row>
    <row r="236" spans="1:25" ht="47.25" x14ac:dyDescent="0.25">
      <c r="A236" s="169"/>
      <c r="B236" s="13" t="s">
        <v>450</v>
      </c>
      <c r="C236" s="14" t="s">
        <v>87</v>
      </c>
      <c r="D236" s="14"/>
      <c r="E236" s="86"/>
      <c r="F236" s="86"/>
      <c r="G236" s="90">
        <v>1</v>
      </c>
      <c r="H236" s="86"/>
      <c r="I236" s="86"/>
      <c r="J236" s="86"/>
      <c r="K236" s="86"/>
      <c r="L236" s="86"/>
      <c r="M236" s="91">
        <f>IF(ISBLANK(E236)=TRUE,0,VLOOKUP(M$5,Luong!$C$8:$H$22,6))</f>
        <v>0</v>
      </c>
      <c r="N236" s="91">
        <f>IF(ISBLANK(F236)=TRUE,0,VLOOKUP(N$5,Luong!$C$8:$H$22,6))</f>
        <v>0</v>
      </c>
      <c r="O236" s="91">
        <f>IF(ISBLANK(G236)=TRUE,0,VLOOKUP(O$5,Luong!$C$8:$H$22,6))</f>
        <v>202417</v>
      </c>
      <c r="P236" s="91">
        <f>IF(ISBLANK(H236)=TRUE,0,VLOOKUP(P$5,Luong!$C$8:$H$22,6))</f>
        <v>0</v>
      </c>
      <c r="Q236" s="91">
        <f>IF(ISBLANK(I236)=TRUE,0,VLOOKUP(Q$5,Luong!$C$8:$H$22,6))</f>
        <v>0</v>
      </c>
      <c r="R236" s="91">
        <f>IF(ISBLANK(J236)=TRUE,0,VLOOKUP(R$5,Luong!$C$8:$H$22,6))</f>
        <v>0</v>
      </c>
      <c r="S236" s="91">
        <f>IF(ISBLANK(K236)=TRUE,0,VLOOKUP(S$5,Luong!$C$8:$H$22,6))</f>
        <v>0</v>
      </c>
      <c r="T236" s="91">
        <f>IF(ISBLANK(L236)=TRUE,0,VLOOKUP(T$5,Luong!$C$8:$H$22,6))</f>
        <v>0</v>
      </c>
      <c r="U236" s="91">
        <f t="shared" ref="U236:U241" si="168">SUM(E236*M236,F236*N236,G236*O236,H236*P236,I236*Q236,J236*R236,K236*S236,L236*T236)</f>
        <v>202417</v>
      </c>
      <c r="V236" s="92">
        <f>ROUND(V198*1.05,5)</f>
        <v>4.8300000000000003E-2</v>
      </c>
      <c r="W236" s="91">
        <f t="shared" ref="W236:W241" si="169">ROUND(U236*V236,0)</f>
        <v>9777</v>
      </c>
      <c r="X236" s="91">
        <f t="shared" si="166"/>
        <v>863</v>
      </c>
      <c r="Y236" s="91">
        <f t="shared" ref="Y236:Y241" si="170">SUM(W236:X236)</f>
        <v>10640</v>
      </c>
    </row>
    <row r="237" spans="1:25" ht="78.75" x14ac:dyDescent="0.25">
      <c r="A237" s="169"/>
      <c r="B237" s="13" t="s">
        <v>453</v>
      </c>
      <c r="C237" s="14" t="s">
        <v>87</v>
      </c>
      <c r="D237" s="14"/>
      <c r="E237" s="86"/>
      <c r="F237" s="86"/>
      <c r="G237" s="90">
        <v>1</v>
      </c>
      <c r="H237" s="86"/>
      <c r="I237" s="86"/>
      <c r="J237" s="86"/>
      <c r="K237" s="86"/>
      <c r="L237" s="86"/>
      <c r="M237" s="91">
        <f>IF(ISBLANK(E237)=TRUE,0,VLOOKUP(M$5,Luong!$C$8:$H$22,6))</f>
        <v>0</v>
      </c>
      <c r="N237" s="91">
        <f>IF(ISBLANK(F237)=TRUE,0,VLOOKUP(N$5,Luong!$C$8:$H$22,6))</f>
        <v>0</v>
      </c>
      <c r="O237" s="91">
        <f>IF(ISBLANK(G237)=TRUE,0,VLOOKUP(O$5,Luong!$C$8:$H$22,6))</f>
        <v>202417</v>
      </c>
      <c r="P237" s="91">
        <f>IF(ISBLANK(H237)=TRUE,0,VLOOKUP(P$5,Luong!$C$8:$H$22,6))</f>
        <v>0</v>
      </c>
      <c r="Q237" s="91">
        <f>IF(ISBLANK(I237)=TRUE,0,VLOOKUP(Q$5,Luong!$C$8:$H$22,6))</f>
        <v>0</v>
      </c>
      <c r="R237" s="91">
        <f>IF(ISBLANK(J237)=TRUE,0,VLOOKUP(R$5,Luong!$C$8:$H$22,6))</f>
        <v>0</v>
      </c>
      <c r="S237" s="91">
        <f>IF(ISBLANK(K237)=TRUE,0,VLOOKUP(S$5,Luong!$C$8:$H$22,6))</f>
        <v>0</v>
      </c>
      <c r="T237" s="91">
        <f>IF(ISBLANK(L237)=TRUE,0,VLOOKUP(T$5,Luong!$C$8:$H$22,6))</f>
        <v>0</v>
      </c>
      <c r="U237" s="91">
        <f t="shared" ref="U237" si="171">SUM(E237*M237,F237*N237,G237*O237,H237*P237,I237*Q237,J237*R237,K237*S237,L237*T237)</f>
        <v>202417</v>
      </c>
      <c r="V237" s="92">
        <f>ROUND(V236*0.11,3)</f>
        <v>5.0000000000000001E-3</v>
      </c>
      <c r="W237" s="91">
        <f t="shared" ref="W237" si="172">ROUND(U237*V237,0)</f>
        <v>1012</v>
      </c>
      <c r="X237" s="91">
        <f t="shared" ref="X237" si="173">ROUND((W237/1.235)*(34/312),0)</f>
        <v>89</v>
      </c>
      <c r="Y237" s="91">
        <f t="shared" ref="Y237" si="174">SUM(W237:X237)</f>
        <v>1101</v>
      </c>
    </row>
    <row r="238" spans="1:25" ht="31.5" x14ac:dyDescent="0.25">
      <c r="A238" s="169"/>
      <c r="B238" s="13" t="s">
        <v>451</v>
      </c>
      <c r="C238" s="14" t="s">
        <v>72</v>
      </c>
      <c r="D238" s="14"/>
      <c r="E238" s="86"/>
      <c r="F238" s="86"/>
      <c r="G238" s="90">
        <v>1</v>
      </c>
      <c r="H238" s="86"/>
      <c r="I238" s="86"/>
      <c r="J238" s="86"/>
      <c r="K238" s="86"/>
      <c r="L238" s="86"/>
      <c r="M238" s="91">
        <f>IF(ISBLANK(E238)=TRUE,0,VLOOKUP(M$5,Luong!$C$8:$H$22,6))</f>
        <v>0</v>
      </c>
      <c r="N238" s="91">
        <f>IF(ISBLANK(F238)=TRUE,0,VLOOKUP(N$5,Luong!$C$8:$H$22,6))</f>
        <v>0</v>
      </c>
      <c r="O238" s="91">
        <f>IF(ISBLANK(G238)=TRUE,0,VLOOKUP(O$5,Luong!$C$8:$H$22,6))</f>
        <v>202417</v>
      </c>
      <c r="P238" s="91">
        <f>IF(ISBLANK(H238)=TRUE,0,VLOOKUP(P$5,Luong!$C$8:$H$22,6))</f>
        <v>0</v>
      </c>
      <c r="Q238" s="91">
        <f>IF(ISBLANK(I238)=TRUE,0,VLOOKUP(Q$5,Luong!$C$8:$H$22,6))</f>
        <v>0</v>
      </c>
      <c r="R238" s="91">
        <f>IF(ISBLANK(J238)=TRUE,0,VLOOKUP(R$5,Luong!$C$8:$H$22,6))</f>
        <v>0</v>
      </c>
      <c r="S238" s="91">
        <f>IF(ISBLANK(K238)=TRUE,0,VLOOKUP(S$5,Luong!$C$8:$H$22,6))</f>
        <v>0</v>
      </c>
      <c r="T238" s="91">
        <f>IF(ISBLANK(L238)=TRUE,0,VLOOKUP(T$5,Luong!$C$8:$H$22,6))</f>
        <v>0</v>
      </c>
      <c r="U238" s="91">
        <f t="shared" si="168"/>
        <v>202417</v>
      </c>
      <c r="V238" s="92">
        <f>ROUND(V200*1.05,5)</f>
        <v>1.8689999999999998E-2</v>
      </c>
      <c r="W238" s="91">
        <f t="shared" si="169"/>
        <v>3783</v>
      </c>
      <c r="X238" s="91">
        <f t="shared" si="166"/>
        <v>334</v>
      </c>
      <c r="Y238" s="91">
        <f t="shared" si="170"/>
        <v>4117</v>
      </c>
    </row>
    <row r="239" spans="1:25" ht="63" x14ac:dyDescent="0.25">
      <c r="A239" s="169"/>
      <c r="B239" s="13" t="s">
        <v>452</v>
      </c>
      <c r="C239" s="14" t="s">
        <v>72</v>
      </c>
      <c r="D239" s="14"/>
      <c r="E239" s="86"/>
      <c r="F239" s="86"/>
      <c r="G239" s="90">
        <v>1</v>
      </c>
      <c r="H239" s="86"/>
      <c r="I239" s="86"/>
      <c r="J239" s="86"/>
      <c r="K239" s="86"/>
      <c r="L239" s="86"/>
      <c r="M239" s="91">
        <f>IF(ISBLANK(E239)=TRUE,0,VLOOKUP(M$5,Luong!$C$8:$H$22,6))</f>
        <v>0</v>
      </c>
      <c r="N239" s="91">
        <f>IF(ISBLANK(F239)=TRUE,0,VLOOKUP(N$5,Luong!$C$8:$H$22,6))</f>
        <v>0</v>
      </c>
      <c r="O239" s="91">
        <f>IF(ISBLANK(G239)=TRUE,0,VLOOKUP(O$5,Luong!$C$8:$H$22,6))</f>
        <v>202417</v>
      </c>
      <c r="P239" s="91">
        <f>IF(ISBLANK(H239)=TRUE,0,VLOOKUP(P$5,Luong!$C$8:$H$22,6))</f>
        <v>0</v>
      </c>
      <c r="Q239" s="91">
        <f>IF(ISBLANK(I239)=TRUE,0,VLOOKUP(Q$5,Luong!$C$8:$H$22,6))</f>
        <v>0</v>
      </c>
      <c r="R239" s="91">
        <f>IF(ISBLANK(J239)=TRUE,0,VLOOKUP(R$5,Luong!$C$8:$H$22,6))</f>
        <v>0</v>
      </c>
      <c r="S239" s="91">
        <f>IF(ISBLANK(K239)=TRUE,0,VLOOKUP(S$5,Luong!$C$8:$H$22,6))</f>
        <v>0</v>
      </c>
      <c r="T239" s="91">
        <f>IF(ISBLANK(L239)=TRUE,0,VLOOKUP(T$5,Luong!$C$8:$H$22,6))</f>
        <v>0</v>
      </c>
      <c r="U239" s="91">
        <f t="shared" ref="U239" si="175">SUM(E239*M239,F239*N239,G239*O239,H239*P239,I239*Q239,J239*R239,K239*S239,L239*T239)</f>
        <v>202417</v>
      </c>
      <c r="V239" s="92">
        <f>ROUND(V238*0.11,3)</f>
        <v>2E-3</v>
      </c>
      <c r="W239" s="91">
        <f t="shared" ref="W239" si="176">ROUND(U239*V239,0)</f>
        <v>405</v>
      </c>
      <c r="X239" s="91">
        <f t="shared" ref="X239" si="177">ROUND((W239/1.235)*(34/312),0)</f>
        <v>36</v>
      </c>
      <c r="Y239" s="91">
        <f t="shared" ref="Y239" si="178">SUM(W239:X239)</f>
        <v>441</v>
      </c>
    </row>
    <row r="240" spans="1:25" ht="47.25" x14ac:dyDescent="0.25">
      <c r="A240" s="169"/>
      <c r="B240" s="13" t="s">
        <v>89</v>
      </c>
      <c r="C240" s="14" t="s">
        <v>19</v>
      </c>
      <c r="D240" s="14"/>
      <c r="E240" s="86"/>
      <c r="F240" s="86"/>
      <c r="G240" s="90">
        <v>1</v>
      </c>
      <c r="H240" s="86"/>
      <c r="I240" s="86"/>
      <c r="J240" s="86"/>
      <c r="K240" s="86"/>
      <c r="L240" s="86"/>
      <c r="M240" s="91">
        <f>IF(ISBLANK(E240)=TRUE,0,VLOOKUP(M$5,Luong!$C$8:$H$22,6))</f>
        <v>0</v>
      </c>
      <c r="N240" s="91">
        <f>IF(ISBLANK(F240)=TRUE,0,VLOOKUP(N$5,Luong!$C$8:$H$22,6))</f>
        <v>0</v>
      </c>
      <c r="O240" s="91">
        <f>IF(ISBLANK(G240)=TRUE,0,VLOOKUP(O$5,Luong!$C$8:$H$22,6))</f>
        <v>202417</v>
      </c>
      <c r="P240" s="91">
        <f>IF(ISBLANK(H240)=TRUE,0,VLOOKUP(P$5,Luong!$C$8:$H$22,6))</f>
        <v>0</v>
      </c>
      <c r="Q240" s="91">
        <f>IF(ISBLANK(I240)=TRUE,0,VLOOKUP(Q$5,Luong!$C$8:$H$22,6))</f>
        <v>0</v>
      </c>
      <c r="R240" s="91">
        <f>IF(ISBLANK(J240)=TRUE,0,VLOOKUP(R$5,Luong!$C$8:$H$22,6))</f>
        <v>0</v>
      </c>
      <c r="S240" s="91">
        <f>IF(ISBLANK(K240)=TRUE,0,VLOOKUP(S$5,Luong!$C$8:$H$22,6))</f>
        <v>0</v>
      </c>
      <c r="T240" s="91">
        <f>IF(ISBLANK(L240)=TRUE,0,VLOOKUP(T$5,Luong!$C$8:$H$22,6))</f>
        <v>0</v>
      </c>
      <c r="U240" s="91">
        <f t="shared" si="168"/>
        <v>202417</v>
      </c>
      <c r="V240" s="92">
        <f>ROUND(V202*1.05,5)</f>
        <v>1.3999999999999999E-4</v>
      </c>
      <c r="W240" s="91">
        <f t="shared" si="169"/>
        <v>28</v>
      </c>
      <c r="X240" s="91">
        <f t="shared" si="166"/>
        <v>2</v>
      </c>
      <c r="Y240" s="91">
        <f t="shared" si="170"/>
        <v>30</v>
      </c>
    </row>
    <row r="241" spans="1:25" ht="31.5" x14ac:dyDescent="0.25">
      <c r="A241" s="168" t="s">
        <v>461</v>
      </c>
      <c r="B241" s="58" t="s">
        <v>90</v>
      </c>
      <c r="C241" s="84" t="s">
        <v>84</v>
      </c>
      <c r="D241" s="84"/>
      <c r="E241" s="86"/>
      <c r="F241" s="86"/>
      <c r="G241" s="90">
        <v>1</v>
      </c>
      <c r="H241" s="86"/>
      <c r="I241" s="86"/>
      <c r="J241" s="86"/>
      <c r="K241" s="86"/>
      <c r="L241" s="86"/>
      <c r="M241" s="64">
        <f>IF(ISBLANK(E241)=TRUE,0,VLOOKUP(M$5,Luong!$C$8:$H$22,6))</f>
        <v>0</v>
      </c>
      <c r="N241" s="64">
        <f>IF(ISBLANK(F241)=TRUE,0,VLOOKUP(N$5,Luong!$C$8:$H$22,6))</f>
        <v>0</v>
      </c>
      <c r="O241" s="64">
        <f>IF(ISBLANK(G241)=TRUE,0,VLOOKUP(O$5,Luong!$C$8:$H$22,6))</f>
        <v>202417</v>
      </c>
      <c r="P241" s="64">
        <f>IF(ISBLANK(H241)=TRUE,0,VLOOKUP(P$5,Luong!$C$8:$H$22,6))</f>
        <v>0</v>
      </c>
      <c r="Q241" s="64">
        <f>IF(ISBLANK(I241)=TRUE,0,VLOOKUP(Q$5,Luong!$C$8:$H$22,6))</f>
        <v>0</v>
      </c>
      <c r="R241" s="64">
        <f>IF(ISBLANK(J241)=TRUE,0,VLOOKUP(R$5,Luong!$C$8:$H$22,6))</f>
        <v>0</v>
      </c>
      <c r="S241" s="64">
        <f>IF(ISBLANK(K241)=TRUE,0,VLOOKUP(S$5,Luong!$C$8:$H$22,6))</f>
        <v>0</v>
      </c>
      <c r="T241" s="64">
        <f>IF(ISBLANK(L241)=TRUE,0,VLOOKUP(T$5,Luong!$C$8:$H$22,6))</f>
        <v>0</v>
      </c>
      <c r="U241" s="64">
        <f t="shared" si="168"/>
        <v>202417</v>
      </c>
      <c r="V241" s="65">
        <f>ROUND(V203*1.05,5)</f>
        <v>7.77E-3</v>
      </c>
      <c r="W241" s="64">
        <f t="shared" si="169"/>
        <v>1573</v>
      </c>
      <c r="X241" s="64">
        <f t="shared" si="166"/>
        <v>139</v>
      </c>
      <c r="Y241" s="64">
        <f t="shared" si="170"/>
        <v>1712</v>
      </c>
    </row>
    <row r="242" spans="1:25" ht="31.5" x14ac:dyDescent="0.25">
      <c r="A242" s="163" t="s">
        <v>462</v>
      </c>
      <c r="B242" s="72" t="s">
        <v>352</v>
      </c>
      <c r="C242" s="68"/>
      <c r="D242" s="68"/>
      <c r="E242" s="86"/>
      <c r="F242" s="86"/>
      <c r="G242" s="86"/>
      <c r="H242" s="86"/>
      <c r="I242" s="86"/>
      <c r="J242" s="86"/>
      <c r="K242" s="86"/>
      <c r="L242" s="86"/>
      <c r="M242" s="64"/>
      <c r="N242" s="64"/>
      <c r="O242" s="64"/>
      <c r="P242" s="64"/>
      <c r="Q242" s="64"/>
      <c r="R242" s="64"/>
      <c r="S242" s="64"/>
      <c r="T242" s="64"/>
      <c r="U242" s="64"/>
      <c r="V242" s="65"/>
      <c r="W242" s="64"/>
      <c r="X242" s="64"/>
      <c r="Y242" s="64"/>
    </row>
    <row r="243" spans="1:25" ht="47.25" x14ac:dyDescent="0.25">
      <c r="A243" s="163" t="s">
        <v>463</v>
      </c>
      <c r="B243" s="8" t="s">
        <v>83</v>
      </c>
      <c r="C243" s="10" t="s">
        <v>84</v>
      </c>
      <c r="D243" s="10"/>
      <c r="E243" s="86"/>
      <c r="F243" s="86"/>
      <c r="G243" s="86">
        <v>1</v>
      </c>
      <c r="H243" s="86"/>
      <c r="I243" s="86"/>
      <c r="J243" s="86"/>
      <c r="K243" s="86"/>
      <c r="L243" s="86"/>
      <c r="M243" s="64">
        <f>IF(ISBLANK(E243)=TRUE,0,VLOOKUP(M$5,Luong!$C$8:$H$22,6))</f>
        <v>0</v>
      </c>
      <c r="N243" s="64">
        <f>IF(ISBLANK(F243)=TRUE,0,VLOOKUP(N$5,Luong!$C$8:$H$22,6))</f>
        <v>0</v>
      </c>
      <c r="O243" s="64">
        <f>IF(ISBLANK(G243)=TRUE,0,VLOOKUP(O$5,Luong!$C$8:$H$22,6))</f>
        <v>202417</v>
      </c>
      <c r="P243" s="64">
        <f>IF(ISBLANK(H243)=TRUE,0,VLOOKUP(P$5,Luong!$C$8:$H$22,6))</f>
        <v>0</v>
      </c>
      <c r="Q243" s="64">
        <f>IF(ISBLANK(I243)=TRUE,0,VLOOKUP(Q$5,Luong!$C$8:$H$22,6))</f>
        <v>0</v>
      </c>
      <c r="R243" s="64">
        <f>IF(ISBLANK(J243)=TRUE,0,VLOOKUP(R$5,Luong!$C$8:$H$22,6))</f>
        <v>0</v>
      </c>
      <c r="S243" s="64">
        <f>IF(ISBLANK(K243)=TRUE,0,VLOOKUP(S$5,Luong!$C$8:$H$22,6))</f>
        <v>0</v>
      </c>
      <c r="T243" s="64">
        <f>IF(ISBLANK(L243)=TRUE,0,VLOOKUP(T$5,Luong!$C$8:$H$22,6))</f>
        <v>0</v>
      </c>
      <c r="U243" s="64">
        <f t="shared" ref="U243" si="179">SUM(E243*M243,F243*N243,G243*O243,H243*P243,I243*Q243,J243*R243,K243*S243,L243*T243)</f>
        <v>202417</v>
      </c>
      <c r="V243" s="65">
        <f>ROUND(V205*1.05,5)</f>
        <v>6.8900000000000003E-3</v>
      </c>
      <c r="W243" s="64">
        <f t="shared" ref="W243" si="180">ROUND(U243*V243,0)</f>
        <v>1395</v>
      </c>
      <c r="X243" s="64">
        <f t="shared" si="166"/>
        <v>123</v>
      </c>
      <c r="Y243" s="64">
        <f t="shared" ref="Y243" si="181">SUM(W243:X243)</f>
        <v>1518</v>
      </c>
    </row>
    <row r="244" spans="1:25" ht="31.5" x14ac:dyDescent="0.25">
      <c r="A244" s="163" t="s">
        <v>464</v>
      </c>
      <c r="B244" s="8" t="s">
        <v>85</v>
      </c>
      <c r="C244" s="10"/>
      <c r="D244" s="10"/>
      <c r="E244" s="86"/>
      <c r="F244" s="86"/>
      <c r="G244" s="86"/>
      <c r="H244" s="86"/>
      <c r="I244" s="86"/>
      <c r="J244" s="86"/>
      <c r="K244" s="86"/>
      <c r="L244" s="86"/>
      <c r="M244" s="64"/>
      <c r="N244" s="64"/>
      <c r="O244" s="64"/>
      <c r="P244" s="64"/>
      <c r="Q244" s="64"/>
      <c r="R244" s="64"/>
      <c r="S244" s="64"/>
      <c r="T244" s="64"/>
      <c r="U244" s="64"/>
      <c r="V244" s="65"/>
      <c r="W244" s="64"/>
      <c r="X244" s="64"/>
      <c r="Y244" s="64"/>
    </row>
    <row r="245" spans="1:25" ht="47.25" x14ac:dyDescent="0.25">
      <c r="A245" s="169"/>
      <c r="B245" s="13" t="s">
        <v>450</v>
      </c>
      <c r="C245" s="14" t="s">
        <v>87</v>
      </c>
      <c r="D245" s="14"/>
      <c r="E245" s="86"/>
      <c r="F245" s="86"/>
      <c r="G245" s="90">
        <v>1</v>
      </c>
      <c r="H245" s="86"/>
      <c r="I245" s="86"/>
      <c r="J245" s="86"/>
      <c r="K245" s="86"/>
      <c r="L245" s="86"/>
      <c r="M245" s="91">
        <f>IF(ISBLANK(E245)=TRUE,0,VLOOKUP(M$5,Luong!$C$8:$H$22,6))</f>
        <v>0</v>
      </c>
      <c r="N245" s="91">
        <f>IF(ISBLANK(F245)=TRUE,0,VLOOKUP(N$5,Luong!$C$8:$H$22,6))</f>
        <v>0</v>
      </c>
      <c r="O245" s="91">
        <f>IF(ISBLANK(G245)=TRUE,0,VLOOKUP(O$5,Luong!$C$8:$H$22,6))</f>
        <v>202417</v>
      </c>
      <c r="P245" s="91">
        <f>IF(ISBLANK(H245)=TRUE,0,VLOOKUP(P$5,Luong!$C$8:$H$22,6))</f>
        <v>0</v>
      </c>
      <c r="Q245" s="91">
        <f>IF(ISBLANK(I245)=TRUE,0,VLOOKUP(Q$5,Luong!$C$8:$H$22,6))</f>
        <v>0</v>
      </c>
      <c r="R245" s="91">
        <f>IF(ISBLANK(J245)=TRUE,0,VLOOKUP(R$5,Luong!$C$8:$H$22,6))</f>
        <v>0</v>
      </c>
      <c r="S245" s="91">
        <f>IF(ISBLANK(K245)=TRUE,0,VLOOKUP(S$5,Luong!$C$8:$H$22,6))</f>
        <v>0</v>
      </c>
      <c r="T245" s="91">
        <f>IF(ISBLANK(L245)=TRUE,0,VLOOKUP(T$5,Luong!$C$8:$H$22,6))</f>
        <v>0</v>
      </c>
      <c r="U245" s="91">
        <f t="shared" ref="U245:U250" si="182">SUM(E245*M245,F245*N245,G245*O245,H245*P245,I245*Q245,J245*R245,K245*S245,L245*T245)</f>
        <v>202417</v>
      </c>
      <c r="V245" s="92">
        <f>ROUND(V207*1.05,5)</f>
        <v>3.9609999999999999E-2</v>
      </c>
      <c r="W245" s="91">
        <f t="shared" ref="W245:W250" si="183">ROUND(U245*V245,0)</f>
        <v>8018</v>
      </c>
      <c r="X245" s="91">
        <f t="shared" si="166"/>
        <v>707</v>
      </c>
      <c r="Y245" s="91">
        <f t="shared" ref="Y245:Y250" si="184">SUM(W245:X245)</f>
        <v>8725</v>
      </c>
    </row>
    <row r="246" spans="1:25" ht="78.75" x14ac:dyDescent="0.25">
      <c r="A246" s="169"/>
      <c r="B246" s="13" t="s">
        <v>453</v>
      </c>
      <c r="C246" s="14" t="s">
        <v>87</v>
      </c>
      <c r="D246" s="14"/>
      <c r="E246" s="86"/>
      <c r="F246" s="86"/>
      <c r="G246" s="90">
        <v>1</v>
      </c>
      <c r="H246" s="86"/>
      <c r="I246" s="86"/>
      <c r="J246" s="86"/>
      <c r="K246" s="86"/>
      <c r="L246" s="86"/>
      <c r="M246" s="91">
        <f>IF(ISBLANK(E246)=TRUE,0,VLOOKUP(M$5,Luong!$C$8:$H$22,6))</f>
        <v>0</v>
      </c>
      <c r="N246" s="91">
        <f>IF(ISBLANK(F246)=TRUE,0,VLOOKUP(N$5,Luong!$C$8:$H$22,6))</f>
        <v>0</v>
      </c>
      <c r="O246" s="91">
        <f>IF(ISBLANK(G246)=TRUE,0,VLOOKUP(O$5,Luong!$C$8:$H$22,6))</f>
        <v>202417</v>
      </c>
      <c r="P246" s="91">
        <f>IF(ISBLANK(H246)=TRUE,0,VLOOKUP(P$5,Luong!$C$8:$H$22,6))</f>
        <v>0</v>
      </c>
      <c r="Q246" s="91">
        <f>IF(ISBLANK(I246)=TRUE,0,VLOOKUP(Q$5,Luong!$C$8:$H$22,6))</f>
        <v>0</v>
      </c>
      <c r="R246" s="91">
        <f>IF(ISBLANK(J246)=TRUE,0,VLOOKUP(R$5,Luong!$C$8:$H$22,6))</f>
        <v>0</v>
      </c>
      <c r="S246" s="91">
        <f>IF(ISBLANK(K246)=TRUE,0,VLOOKUP(S$5,Luong!$C$8:$H$22,6))</f>
        <v>0</v>
      </c>
      <c r="T246" s="91">
        <f>IF(ISBLANK(L246)=TRUE,0,VLOOKUP(T$5,Luong!$C$8:$H$22,6))</f>
        <v>0</v>
      </c>
      <c r="U246" s="91">
        <f t="shared" ref="U246" si="185">SUM(E246*M246,F246*N246,G246*O246,H246*P246,I246*Q246,J246*R246,K246*S246,L246*T246)</f>
        <v>202417</v>
      </c>
      <c r="V246" s="92">
        <f>ROUND(V245*0.11,3)</f>
        <v>4.0000000000000001E-3</v>
      </c>
      <c r="W246" s="91">
        <f t="shared" ref="W246" si="186">ROUND(U246*V246,0)</f>
        <v>810</v>
      </c>
      <c r="X246" s="91">
        <f t="shared" ref="X246" si="187">ROUND((W246/1.235)*(34/312),0)</f>
        <v>71</v>
      </c>
      <c r="Y246" s="91">
        <f t="shared" ref="Y246" si="188">SUM(W246:X246)</f>
        <v>881</v>
      </c>
    </row>
    <row r="247" spans="1:25" ht="31.5" x14ac:dyDescent="0.25">
      <c r="A247" s="169"/>
      <c r="B247" s="13" t="s">
        <v>451</v>
      </c>
      <c r="C247" s="14" t="s">
        <v>72</v>
      </c>
      <c r="D247" s="14"/>
      <c r="E247" s="86"/>
      <c r="F247" s="86"/>
      <c r="G247" s="90">
        <v>1</v>
      </c>
      <c r="H247" s="86"/>
      <c r="I247" s="86"/>
      <c r="J247" s="86"/>
      <c r="K247" s="86"/>
      <c r="L247" s="86"/>
      <c r="M247" s="91">
        <f>IF(ISBLANK(E247)=TRUE,0,VLOOKUP(M$5,Luong!$C$8:$H$22,6))</f>
        <v>0</v>
      </c>
      <c r="N247" s="91">
        <f>IF(ISBLANK(F247)=TRUE,0,VLOOKUP(N$5,Luong!$C$8:$H$22,6))</f>
        <v>0</v>
      </c>
      <c r="O247" s="91">
        <f>IF(ISBLANK(G247)=TRUE,0,VLOOKUP(O$5,Luong!$C$8:$H$22,6))</f>
        <v>202417</v>
      </c>
      <c r="P247" s="91">
        <f>IF(ISBLANK(H247)=TRUE,0,VLOOKUP(P$5,Luong!$C$8:$H$22,6))</f>
        <v>0</v>
      </c>
      <c r="Q247" s="91">
        <f>IF(ISBLANK(I247)=TRUE,0,VLOOKUP(Q$5,Luong!$C$8:$H$22,6))</f>
        <v>0</v>
      </c>
      <c r="R247" s="91">
        <f>IF(ISBLANK(J247)=TRUE,0,VLOOKUP(R$5,Luong!$C$8:$H$22,6))</f>
        <v>0</v>
      </c>
      <c r="S247" s="91">
        <f>IF(ISBLANK(K247)=TRUE,0,VLOOKUP(S$5,Luong!$C$8:$H$22,6))</f>
        <v>0</v>
      </c>
      <c r="T247" s="91">
        <f>IF(ISBLANK(L247)=TRUE,0,VLOOKUP(T$5,Luong!$C$8:$H$22,6))</f>
        <v>0</v>
      </c>
      <c r="U247" s="91">
        <f t="shared" si="182"/>
        <v>202417</v>
      </c>
      <c r="V247" s="92">
        <f>ROUND(V209*1.05,5)</f>
        <v>1.533E-2</v>
      </c>
      <c r="W247" s="91">
        <f t="shared" si="183"/>
        <v>3103</v>
      </c>
      <c r="X247" s="91">
        <f t="shared" si="166"/>
        <v>274</v>
      </c>
      <c r="Y247" s="91">
        <f t="shared" si="184"/>
        <v>3377</v>
      </c>
    </row>
    <row r="248" spans="1:25" ht="63" x14ac:dyDescent="0.25">
      <c r="A248" s="169"/>
      <c r="B248" s="13" t="s">
        <v>452</v>
      </c>
      <c r="C248" s="14" t="s">
        <v>72</v>
      </c>
      <c r="D248" s="14"/>
      <c r="E248" s="86"/>
      <c r="F248" s="86"/>
      <c r="G248" s="90">
        <v>1</v>
      </c>
      <c r="H248" s="86"/>
      <c r="I248" s="86"/>
      <c r="J248" s="86"/>
      <c r="K248" s="86"/>
      <c r="L248" s="86"/>
      <c r="M248" s="91">
        <f>IF(ISBLANK(E248)=TRUE,0,VLOOKUP(M$5,Luong!$C$8:$H$22,6))</f>
        <v>0</v>
      </c>
      <c r="N248" s="91">
        <f>IF(ISBLANK(F248)=TRUE,0,VLOOKUP(N$5,Luong!$C$8:$H$22,6))</f>
        <v>0</v>
      </c>
      <c r="O248" s="91">
        <f>IF(ISBLANK(G248)=TRUE,0,VLOOKUP(O$5,Luong!$C$8:$H$22,6))</f>
        <v>202417</v>
      </c>
      <c r="P248" s="91">
        <f>IF(ISBLANK(H248)=TRUE,0,VLOOKUP(P$5,Luong!$C$8:$H$22,6))</f>
        <v>0</v>
      </c>
      <c r="Q248" s="91">
        <f>IF(ISBLANK(I248)=TRUE,0,VLOOKUP(Q$5,Luong!$C$8:$H$22,6))</f>
        <v>0</v>
      </c>
      <c r="R248" s="91">
        <f>IF(ISBLANK(J248)=TRUE,0,VLOOKUP(R$5,Luong!$C$8:$H$22,6))</f>
        <v>0</v>
      </c>
      <c r="S248" s="91">
        <f>IF(ISBLANK(K248)=TRUE,0,VLOOKUP(S$5,Luong!$C$8:$H$22,6))</f>
        <v>0</v>
      </c>
      <c r="T248" s="91">
        <f>IF(ISBLANK(L248)=TRUE,0,VLOOKUP(T$5,Luong!$C$8:$H$22,6))</f>
        <v>0</v>
      </c>
      <c r="U248" s="91">
        <f t="shared" ref="U248" si="189">SUM(E248*M248,F248*N248,G248*O248,H248*P248,I248*Q248,J248*R248,K248*S248,L248*T248)</f>
        <v>202417</v>
      </c>
      <c r="V248" s="92">
        <f>ROUND(V247*0.11,3)</f>
        <v>2E-3</v>
      </c>
      <c r="W248" s="91">
        <f t="shared" ref="W248" si="190">ROUND(U248*V248,0)</f>
        <v>405</v>
      </c>
      <c r="X248" s="91">
        <f t="shared" ref="X248" si="191">ROUND((W248/1.235)*(34/312),0)</f>
        <v>36</v>
      </c>
      <c r="Y248" s="91">
        <f t="shared" ref="Y248" si="192">SUM(W248:X248)</f>
        <v>441</v>
      </c>
    </row>
    <row r="249" spans="1:25" ht="47.25" x14ac:dyDescent="0.25">
      <c r="A249" s="169"/>
      <c r="B249" s="13" t="s">
        <v>89</v>
      </c>
      <c r="C249" s="14" t="s">
        <v>19</v>
      </c>
      <c r="D249" s="14"/>
      <c r="E249" s="86"/>
      <c r="F249" s="86"/>
      <c r="G249" s="90">
        <v>1</v>
      </c>
      <c r="H249" s="86"/>
      <c r="I249" s="86"/>
      <c r="J249" s="86"/>
      <c r="K249" s="86"/>
      <c r="L249" s="86"/>
      <c r="M249" s="91">
        <f>IF(ISBLANK(E249)=TRUE,0,VLOOKUP(M$5,Luong!$C$8:$H$22,6))</f>
        <v>0</v>
      </c>
      <c r="N249" s="91">
        <f>IF(ISBLANK(F249)=TRUE,0,VLOOKUP(N$5,Luong!$C$8:$H$22,6))</f>
        <v>0</v>
      </c>
      <c r="O249" s="91">
        <f>IF(ISBLANK(G249)=TRUE,0,VLOOKUP(O$5,Luong!$C$8:$H$22,6))</f>
        <v>202417</v>
      </c>
      <c r="P249" s="91">
        <f>IF(ISBLANK(H249)=TRUE,0,VLOOKUP(P$5,Luong!$C$8:$H$22,6))</f>
        <v>0</v>
      </c>
      <c r="Q249" s="91">
        <f>IF(ISBLANK(I249)=TRUE,0,VLOOKUP(Q$5,Luong!$C$8:$H$22,6))</f>
        <v>0</v>
      </c>
      <c r="R249" s="91">
        <f>IF(ISBLANK(J249)=TRUE,0,VLOOKUP(R$5,Luong!$C$8:$H$22,6))</f>
        <v>0</v>
      </c>
      <c r="S249" s="91">
        <f>IF(ISBLANK(K249)=TRUE,0,VLOOKUP(S$5,Luong!$C$8:$H$22,6))</f>
        <v>0</v>
      </c>
      <c r="T249" s="91">
        <f>IF(ISBLANK(L249)=TRUE,0,VLOOKUP(T$5,Luong!$C$8:$H$22,6))</f>
        <v>0</v>
      </c>
      <c r="U249" s="91">
        <f t="shared" si="182"/>
        <v>202417</v>
      </c>
      <c r="V249" s="92">
        <f>ROUND(V211*1.05,5)</f>
        <v>1.2E-4</v>
      </c>
      <c r="W249" s="91">
        <f t="shared" si="183"/>
        <v>24</v>
      </c>
      <c r="X249" s="91">
        <f t="shared" si="166"/>
        <v>2</v>
      </c>
      <c r="Y249" s="91">
        <f t="shared" si="184"/>
        <v>26</v>
      </c>
    </row>
    <row r="250" spans="1:25" ht="31.5" x14ac:dyDescent="0.25">
      <c r="A250" s="168" t="s">
        <v>465</v>
      </c>
      <c r="B250" s="58" t="s">
        <v>90</v>
      </c>
      <c r="C250" s="84" t="s">
        <v>84</v>
      </c>
      <c r="D250" s="84"/>
      <c r="E250" s="86"/>
      <c r="F250" s="86"/>
      <c r="G250" s="86">
        <v>1</v>
      </c>
      <c r="H250" s="86"/>
      <c r="I250" s="86"/>
      <c r="J250" s="86"/>
      <c r="K250" s="86"/>
      <c r="L250" s="86"/>
      <c r="M250" s="64">
        <f>IF(ISBLANK(E250)=TRUE,0,VLOOKUP(M$5,Luong!$C$8:$H$22,6))</f>
        <v>0</v>
      </c>
      <c r="N250" s="64">
        <f>IF(ISBLANK(F250)=TRUE,0,VLOOKUP(N$5,Luong!$C$8:$H$22,6))</f>
        <v>0</v>
      </c>
      <c r="O250" s="64">
        <f>IF(ISBLANK(G250)=TRUE,0,VLOOKUP(O$5,Luong!$C$8:$H$22,6))</f>
        <v>202417</v>
      </c>
      <c r="P250" s="64">
        <f>IF(ISBLANK(H250)=TRUE,0,VLOOKUP(P$5,Luong!$C$8:$H$22,6))</f>
        <v>0</v>
      </c>
      <c r="Q250" s="64">
        <f>IF(ISBLANK(I250)=TRUE,0,VLOOKUP(Q$5,Luong!$C$8:$H$22,6))</f>
        <v>0</v>
      </c>
      <c r="R250" s="64">
        <f>IF(ISBLANK(J250)=TRUE,0,VLOOKUP(R$5,Luong!$C$8:$H$22,6))</f>
        <v>0</v>
      </c>
      <c r="S250" s="64">
        <f>IF(ISBLANK(K250)=TRUE,0,VLOOKUP(S$5,Luong!$C$8:$H$22,6))</f>
        <v>0</v>
      </c>
      <c r="T250" s="64">
        <f>IF(ISBLANK(L250)=TRUE,0,VLOOKUP(T$5,Luong!$C$8:$H$22,6))</f>
        <v>0</v>
      </c>
      <c r="U250" s="64">
        <f t="shared" si="182"/>
        <v>202417</v>
      </c>
      <c r="V250" s="65">
        <f>ROUND(V212*1.05,5)</f>
        <v>6.3699999999999998E-3</v>
      </c>
      <c r="W250" s="64">
        <f t="shared" si="183"/>
        <v>1289</v>
      </c>
      <c r="X250" s="64">
        <f t="shared" si="166"/>
        <v>114</v>
      </c>
      <c r="Y250" s="64">
        <f t="shared" si="184"/>
        <v>1403</v>
      </c>
    </row>
    <row r="251" spans="1:25" ht="78.75" x14ac:dyDescent="0.25">
      <c r="A251" s="170" t="s">
        <v>466</v>
      </c>
      <c r="B251" s="87" t="s">
        <v>91</v>
      </c>
      <c r="C251" s="144" t="s">
        <v>29</v>
      </c>
      <c r="D251" s="82"/>
      <c r="E251" s="86"/>
      <c r="F251" s="86"/>
      <c r="G251" s="86"/>
      <c r="H251" s="86"/>
      <c r="I251" s="86"/>
      <c r="J251" s="86"/>
      <c r="K251" s="86"/>
      <c r="L251" s="86"/>
      <c r="M251" s="64">
        <f>IF(ISBLANK(E251)=TRUE,0,VLOOKUP(M$5,Luong!$C$8:$H$22,6))</f>
        <v>0</v>
      </c>
      <c r="N251" s="64">
        <f>IF(ISBLANK(F251)=TRUE,0,VLOOKUP(N$5,Luong!$C$8:$H$22,6))</f>
        <v>0</v>
      </c>
      <c r="O251" s="64">
        <f>IF(ISBLANK(G251)=TRUE,0,VLOOKUP(O$5,Luong!$C$8:$H$22,6))</f>
        <v>0</v>
      </c>
      <c r="P251" s="64">
        <f>IF(ISBLANK(H251)=TRUE,0,VLOOKUP(P$5,Luong!$C$8:$H$22,6))</f>
        <v>0</v>
      </c>
      <c r="Q251" s="64">
        <f>IF(ISBLANK(I251)=TRUE,0,VLOOKUP(Q$5,Luong!$C$8:$H$22,6))</f>
        <v>0</v>
      </c>
      <c r="R251" s="64">
        <f>IF(ISBLANK(J251)=TRUE,0,VLOOKUP(R$5,Luong!$C$8:$H$22,6))</f>
        <v>0</v>
      </c>
      <c r="S251" s="64">
        <f>IF(ISBLANK(K251)=TRUE,0,VLOOKUP(S$5,Luong!$C$8:$H$22,6))</f>
        <v>0</v>
      </c>
      <c r="T251" s="64">
        <f>IF(ISBLANK(L251)=TRUE,0,VLOOKUP(T$5,Luong!$C$8:$H$22,6))</f>
        <v>0</v>
      </c>
      <c r="U251" s="64">
        <f t="shared" ref="U251" si="193">SUM(E251*M251,F251*N251,G251*O251,H251*P251,I251*Q251,J251*R251,K251*S251,L251*T251)</f>
        <v>0</v>
      </c>
      <c r="V251" s="65"/>
      <c r="W251" s="64">
        <f t="shared" ref="W251" si="194">ROUND(U251*V251,0)</f>
        <v>0</v>
      </c>
      <c r="X251" s="64">
        <f t="shared" si="166"/>
        <v>0</v>
      </c>
      <c r="Y251" s="64">
        <f t="shared" ref="Y251" si="195">SUM(W251:X251)</f>
        <v>0</v>
      </c>
    </row>
    <row r="252" spans="1:25" x14ac:dyDescent="0.25">
      <c r="A252" s="75"/>
      <c r="B252" s="75"/>
      <c r="C252" s="75"/>
      <c r="D252" s="75"/>
    </row>
    <row r="253" spans="1:25" x14ac:dyDescent="0.25">
      <c r="A253" s="75"/>
      <c r="B253" s="75"/>
      <c r="C253" s="75"/>
      <c r="D253" s="75"/>
    </row>
    <row r="254" spans="1:25" x14ac:dyDescent="0.25">
      <c r="A254" s="75"/>
      <c r="B254" s="75"/>
      <c r="C254" s="75"/>
      <c r="D254" s="75"/>
    </row>
    <row r="255" spans="1:25" x14ac:dyDescent="0.25">
      <c r="A255" s="75"/>
      <c r="B255" s="75"/>
      <c r="C255" s="75"/>
      <c r="D255" s="75"/>
    </row>
    <row r="256" spans="1:25" x14ac:dyDescent="0.25">
      <c r="A256" s="75"/>
      <c r="B256" s="75"/>
      <c r="C256" s="75"/>
      <c r="D256" s="75"/>
    </row>
    <row r="257" spans="1:4" x14ac:dyDescent="0.25">
      <c r="A257" s="75"/>
      <c r="B257" s="75"/>
      <c r="C257" s="75"/>
      <c r="D257" s="75"/>
    </row>
    <row r="258" spans="1:4" x14ac:dyDescent="0.25">
      <c r="A258" s="75"/>
      <c r="B258" s="75"/>
      <c r="C258" s="75"/>
      <c r="D258" s="75"/>
    </row>
    <row r="259" spans="1:4" x14ac:dyDescent="0.25">
      <c r="A259" s="75"/>
      <c r="B259" s="75"/>
      <c r="C259" s="75"/>
      <c r="D259" s="75"/>
    </row>
    <row r="260" spans="1:4" x14ac:dyDescent="0.25">
      <c r="A260" s="75"/>
      <c r="B260" s="75"/>
      <c r="C260" s="75"/>
      <c r="D260" s="75"/>
    </row>
    <row r="261" spans="1:4" x14ac:dyDescent="0.25">
      <c r="A261" s="75"/>
      <c r="B261" s="75"/>
      <c r="C261" s="75"/>
      <c r="D261" s="75"/>
    </row>
    <row r="262" spans="1:4" x14ac:dyDescent="0.25">
      <c r="A262" s="75"/>
      <c r="B262" s="75"/>
      <c r="C262" s="75"/>
      <c r="D262" s="75"/>
    </row>
    <row r="263" spans="1:4" x14ac:dyDescent="0.25">
      <c r="A263" s="75"/>
      <c r="B263" s="75"/>
      <c r="C263" s="75"/>
      <c r="D263" s="75"/>
    </row>
    <row r="264" spans="1:4" x14ac:dyDescent="0.25">
      <c r="A264" s="75"/>
      <c r="B264" s="75"/>
      <c r="C264" s="75"/>
      <c r="D264" s="75"/>
    </row>
    <row r="265" spans="1:4" x14ac:dyDescent="0.25">
      <c r="A265" s="75"/>
      <c r="B265" s="75"/>
      <c r="C265" s="75"/>
      <c r="D265" s="75"/>
    </row>
    <row r="266" spans="1:4" x14ac:dyDescent="0.25">
      <c r="A266" s="75"/>
      <c r="B266" s="75"/>
      <c r="C266" s="75"/>
      <c r="D266" s="75"/>
    </row>
    <row r="267" spans="1:4" x14ac:dyDescent="0.25">
      <c r="A267" s="75"/>
      <c r="B267" s="75"/>
      <c r="C267" s="75"/>
      <c r="D267" s="75"/>
    </row>
    <row r="268" spans="1:4" x14ac:dyDescent="0.25">
      <c r="A268" s="75"/>
      <c r="B268" s="75"/>
      <c r="C268" s="75"/>
      <c r="D268" s="75"/>
    </row>
    <row r="269" spans="1:4" x14ac:dyDescent="0.25">
      <c r="A269" s="75"/>
      <c r="B269" s="75"/>
      <c r="C269" s="75"/>
      <c r="D269" s="75"/>
    </row>
    <row r="270" spans="1:4" x14ac:dyDescent="0.25">
      <c r="A270" s="75"/>
      <c r="B270" s="75"/>
      <c r="C270" s="75"/>
      <c r="D270" s="75"/>
    </row>
    <row r="271" spans="1:4" x14ac:dyDescent="0.25">
      <c r="A271" s="75"/>
      <c r="B271" s="75"/>
      <c r="C271" s="75"/>
      <c r="D271" s="75"/>
    </row>
    <row r="272" spans="1:4" x14ac:dyDescent="0.25">
      <c r="A272" s="75"/>
      <c r="B272" s="75"/>
      <c r="C272" s="75"/>
      <c r="D272" s="75"/>
    </row>
    <row r="273" spans="1:4" x14ac:dyDescent="0.25">
      <c r="A273" s="75"/>
      <c r="B273" s="75"/>
      <c r="C273" s="75"/>
      <c r="D273" s="75"/>
    </row>
    <row r="274" spans="1:4" x14ac:dyDescent="0.25">
      <c r="A274" s="75"/>
      <c r="B274" s="75"/>
      <c r="C274" s="75"/>
      <c r="D274" s="75"/>
    </row>
    <row r="275" spans="1:4" x14ac:dyDescent="0.25">
      <c r="A275" s="75"/>
      <c r="B275" s="75"/>
      <c r="C275" s="75"/>
      <c r="D275" s="75"/>
    </row>
    <row r="276" spans="1:4" x14ac:dyDescent="0.25">
      <c r="A276" s="75"/>
      <c r="B276" s="75"/>
      <c r="C276" s="75"/>
      <c r="D276" s="75"/>
    </row>
    <row r="277" spans="1:4" x14ac:dyDescent="0.25">
      <c r="A277" s="75"/>
      <c r="B277" s="75"/>
      <c r="C277" s="75"/>
      <c r="D277" s="75"/>
    </row>
    <row r="278" spans="1:4" x14ac:dyDescent="0.25">
      <c r="A278" s="75"/>
      <c r="B278" s="75"/>
      <c r="C278" s="75"/>
      <c r="D278" s="75"/>
    </row>
    <row r="279" spans="1:4" x14ac:dyDescent="0.25">
      <c r="A279" s="75"/>
      <c r="B279" s="75"/>
      <c r="C279" s="75"/>
      <c r="D279" s="75"/>
    </row>
    <row r="280" spans="1:4" x14ac:dyDescent="0.25">
      <c r="A280" s="75"/>
      <c r="B280" s="75"/>
      <c r="C280" s="75"/>
      <c r="D280" s="75"/>
    </row>
    <row r="281" spans="1:4" x14ac:dyDescent="0.25">
      <c r="A281" s="75"/>
      <c r="B281" s="75"/>
      <c r="C281" s="75"/>
      <c r="D281" s="75"/>
    </row>
    <row r="282" spans="1:4" x14ac:dyDescent="0.25">
      <c r="A282" s="75"/>
      <c r="B282" s="75"/>
      <c r="C282" s="75"/>
      <c r="D282" s="75"/>
    </row>
    <row r="283" spans="1:4" x14ac:dyDescent="0.25">
      <c r="A283" s="75"/>
      <c r="B283" s="75"/>
      <c r="C283" s="75"/>
      <c r="D283" s="75"/>
    </row>
    <row r="284" spans="1:4" x14ac:dyDescent="0.25">
      <c r="A284" s="75"/>
      <c r="B284" s="75"/>
      <c r="C284" s="75"/>
      <c r="D284" s="75"/>
    </row>
    <row r="285" spans="1:4" x14ac:dyDescent="0.25">
      <c r="A285" s="75"/>
      <c r="B285" s="75"/>
      <c r="C285" s="75"/>
      <c r="D285" s="75"/>
    </row>
    <row r="286" spans="1:4" x14ac:dyDescent="0.25">
      <c r="A286" s="75"/>
      <c r="B286" s="75"/>
      <c r="C286" s="75"/>
      <c r="D286" s="75"/>
    </row>
    <row r="287" spans="1:4" x14ac:dyDescent="0.25">
      <c r="A287" s="75"/>
      <c r="B287" s="75"/>
      <c r="C287" s="75"/>
      <c r="D287" s="75"/>
    </row>
    <row r="288" spans="1:4" x14ac:dyDescent="0.25">
      <c r="A288" s="75"/>
      <c r="B288" s="75"/>
      <c r="C288" s="75"/>
      <c r="D288" s="75"/>
    </row>
    <row r="289" spans="1:4" x14ac:dyDescent="0.25">
      <c r="A289" s="75"/>
      <c r="B289" s="75"/>
      <c r="C289" s="75"/>
      <c r="D289" s="75"/>
    </row>
    <row r="290" spans="1:4" x14ac:dyDescent="0.25">
      <c r="A290" s="75"/>
      <c r="B290" s="75"/>
      <c r="C290" s="75"/>
      <c r="D290" s="75"/>
    </row>
    <row r="291" spans="1:4" x14ac:dyDescent="0.25">
      <c r="A291" s="75"/>
      <c r="B291" s="75"/>
      <c r="C291" s="75"/>
      <c r="D291" s="75"/>
    </row>
    <row r="292" spans="1:4" x14ac:dyDescent="0.25">
      <c r="A292" s="75"/>
      <c r="B292" s="75"/>
      <c r="C292" s="75"/>
      <c r="D292" s="75"/>
    </row>
    <row r="293" spans="1:4" x14ac:dyDescent="0.25">
      <c r="A293" s="75"/>
      <c r="B293" s="75"/>
      <c r="C293" s="75"/>
      <c r="D293" s="75"/>
    </row>
    <row r="294" spans="1:4" x14ac:dyDescent="0.25">
      <c r="A294" s="75"/>
      <c r="B294" s="75"/>
      <c r="C294" s="75"/>
      <c r="D294" s="75"/>
    </row>
    <row r="295" spans="1:4" x14ac:dyDescent="0.25">
      <c r="A295" s="75"/>
      <c r="B295" s="75"/>
      <c r="C295" s="75"/>
      <c r="D295" s="75"/>
    </row>
    <row r="296" spans="1:4" x14ac:dyDescent="0.25">
      <c r="A296" s="75"/>
      <c r="B296" s="75"/>
      <c r="C296" s="75"/>
      <c r="D296" s="75"/>
    </row>
    <row r="297" spans="1:4" x14ac:dyDescent="0.25">
      <c r="A297" s="75"/>
      <c r="B297" s="75"/>
      <c r="C297" s="75"/>
      <c r="D297" s="75"/>
    </row>
    <row r="298" spans="1:4" x14ac:dyDescent="0.25">
      <c r="A298" s="75"/>
      <c r="B298" s="75"/>
      <c r="C298" s="75"/>
      <c r="D298" s="75"/>
    </row>
    <row r="299" spans="1:4" x14ac:dyDescent="0.25">
      <c r="A299" s="75"/>
      <c r="B299" s="75"/>
      <c r="C299" s="75"/>
      <c r="D299" s="75"/>
    </row>
    <row r="300" spans="1:4" x14ac:dyDescent="0.25">
      <c r="A300" s="75"/>
      <c r="B300" s="75"/>
      <c r="C300" s="75"/>
      <c r="D300" s="75"/>
    </row>
    <row r="301" spans="1:4" x14ac:dyDescent="0.25">
      <c r="A301" s="75"/>
      <c r="B301" s="75"/>
      <c r="C301" s="75"/>
      <c r="D301" s="75"/>
    </row>
    <row r="302" spans="1:4" x14ac:dyDescent="0.25">
      <c r="A302" s="75"/>
      <c r="B302" s="75"/>
      <c r="C302" s="75"/>
      <c r="D302" s="75"/>
    </row>
    <row r="303" spans="1:4" x14ac:dyDescent="0.25">
      <c r="A303" s="75"/>
      <c r="B303" s="75"/>
      <c r="C303" s="75"/>
      <c r="D303" s="75"/>
    </row>
    <row r="304" spans="1:4" x14ac:dyDescent="0.25">
      <c r="A304" s="75"/>
      <c r="B304" s="75"/>
      <c r="C304" s="75"/>
      <c r="D304" s="75"/>
    </row>
    <row r="305" spans="1:4" x14ac:dyDescent="0.25">
      <c r="A305" s="75"/>
      <c r="B305" s="75"/>
      <c r="C305" s="75"/>
      <c r="D305" s="75"/>
    </row>
    <row r="306" spans="1:4" x14ac:dyDescent="0.25">
      <c r="A306" s="75"/>
      <c r="B306" s="75"/>
      <c r="C306" s="75"/>
      <c r="D306" s="75"/>
    </row>
    <row r="307" spans="1:4" x14ac:dyDescent="0.25">
      <c r="A307" s="75"/>
      <c r="B307" s="75"/>
      <c r="C307" s="75"/>
      <c r="D307" s="75"/>
    </row>
    <row r="308" spans="1:4" x14ac:dyDescent="0.25">
      <c r="A308" s="75"/>
      <c r="B308" s="75"/>
      <c r="C308" s="75"/>
      <c r="D308" s="75"/>
    </row>
    <row r="309" spans="1:4" x14ac:dyDescent="0.25">
      <c r="A309" s="75"/>
      <c r="B309" s="75"/>
      <c r="C309" s="75"/>
      <c r="D309" s="75"/>
    </row>
    <row r="310" spans="1:4" x14ac:dyDescent="0.25">
      <c r="A310" s="75"/>
      <c r="B310" s="75"/>
      <c r="C310" s="75"/>
      <c r="D310" s="75"/>
    </row>
    <row r="311" spans="1:4" x14ac:dyDescent="0.25">
      <c r="A311" s="75"/>
      <c r="B311" s="75"/>
      <c r="C311" s="75"/>
      <c r="D311" s="75"/>
    </row>
    <row r="312" spans="1:4" x14ac:dyDescent="0.25">
      <c r="A312" s="75"/>
      <c r="B312" s="75"/>
      <c r="C312" s="75"/>
      <c r="D312" s="75"/>
    </row>
    <row r="313" spans="1:4" x14ac:dyDescent="0.25">
      <c r="A313" s="75"/>
      <c r="B313" s="75"/>
      <c r="C313" s="75"/>
      <c r="D313" s="75"/>
    </row>
    <row r="314" spans="1:4" x14ac:dyDescent="0.25">
      <c r="A314" s="75"/>
      <c r="B314" s="75"/>
      <c r="C314" s="75"/>
      <c r="D314" s="75"/>
    </row>
    <row r="315" spans="1:4" x14ac:dyDescent="0.25">
      <c r="A315" s="75"/>
      <c r="B315" s="75"/>
      <c r="C315" s="75"/>
      <c r="D315" s="75"/>
    </row>
    <row r="316" spans="1:4" x14ac:dyDescent="0.25">
      <c r="A316" s="75"/>
      <c r="B316" s="75"/>
      <c r="C316" s="75"/>
      <c r="D316" s="75"/>
    </row>
    <row r="317" spans="1:4" x14ac:dyDescent="0.25">
      <c r="A317" s="75"/>
      <c r="B317" s="75"/>
      <c r="C317" s="75"/>
      <c r="D317" s="75"/>
    </row>
    <row r="318" spans="1:4" x14ac:dyDescent="0.25">
      <c r="A318" s="75"/>
      <c r="B318" s="75"/>
      <c r="C318" s="75"/>
      <c r="D318" s="75"/>
    </row>
    <row r="319" spans="1:4" x14ac:dyDescent="0.25">
      <c r="A319" s="75"/>
      <c r="B319" s="75"/>
      <c r="C319" s="75"/>
      <c r="D319" s="75"/>
    </row>
    <row r="320" spans="1:4" x14ac:dyDescent="0.25">
      <c r="A320" s="75"/>
      <c r="B320" s="75"/>
      <c r="C320" s="75"/>
      <c r="D320" s="75"/>
    </row>
    <row r="321" spans="1:4" x14ac:dyDescent="0.25">
      <c r="A321" s="75"/>
      <c r="B321" s="75"/>
      <c r="C321" s="75"/>
      <c r="D321" s="75"/>
    </row>
    <row r="322" spans="1:4" x14ac:dyDescent="0.25">
      <c r="A322" s="75"/>
      <c r="B322" s="75"/>
      <c r="C322" s="75"/>
      <c r="D322" s="75"/>
    </row>
    <row r="323" spans="1:4" x14ac:dyDescent="0.25">
      <c r="A323" s="75"/>
      <c r="B323" s="75"/>
      <c r="C323" s="75"/>
      <c r="D323" s="75"/>
    </row>
    <row r="324" spans="1:4" x14ac:dyDescent="0.25">
      <c r="A324" s="75"/>
      <c r="B324" s="75"/>
      <c r="C324" s="75"/>
      <c r="D324" s="75"/>
    </row>
    <row r="325" spans="1:4" x14ac:dyDescent="0.25">
      <c r="A325" s="75"/>
      <c r="B325" s="75"/>
      <c r="C325" s="75"/>
      <c r="D325" s="75"/>
    </row>
    <row r="326" spans="1:4" x14ac:dyDescent="0.25">
      <c r="A326" s="75"/>
      <c r="B326" s="75"/>
      <c r="C326" s="75"/>
      <c r="D326" s="75"/>
    </row>
    <row r="327" spans="1:4" x14ac:dyDescent="0.25">
      <c r="A327" s="75"/>
      <c r="B327" s="75"/>
      <c r="C327" s="75"/>
      <c r="D327" s="75"/>
    </row>
    <row r="328" spans="1:4" x14ac:dyDescent="0.25">
      <c r="A328" s="75"/>
      <c r="B328" s="75"/>
      <c r="C328" s="75"/>
      <c r="D328" s="75"/>
    </row>
    <row r="329" spans="1:4" x14ac:dyDescent="0.25">
      <c r="A329" s="75"/>
      <c r="B329" s="75"/>
      <c r="C329" s="75"/>
      <c r="D329" s="75"/>
    </row>
    <row r="330" spans="1:4" x14ac:dyDescent="0.25">
      <c r="A330" s="75"/>
      <c r="B330" s="75"/>
      <c r="C330" s="75"/>
      <c r="D330" s="75"/>
    </row>
    <row r="331" spans="1:4" x14ac:dyDescent="0.25">
      <c r="A331" s="75"/>
      <c r="B331" s="75"/>
      <c r="C331" s="75"/>
      <c r="D331" s="75"/>
    </row>
    <row r="332" spans="1:4" x14ac:dyDescent="0.25">
      <c r="A332" s="75"/>
      <c r="B332" s="75"/>
      <c r="C332" s="75"/>
      <c r="D332" s="75"/>
    </row>
    <row r="333" spans="1:4" x14ac:dyDescent="0.25">
      <c r="A333" s="75"/>
      <c r="B333" s="75"/>
      <c r="C333" s="75"/>
      <c r="D333" s="75"/>
    </row>
    <row r="334" spans="1:4" x14ac:dyDescent="0.25">
      <c r="A334" s="75"/>
      <c r="B334" s="75"/>
      <c r="C334" s="75"/>
      <c r="D334" s="75"/>
    </row>
    <row r="335" spans="1:4" x14ac:dyDescent="0.25">
      <c r="A335" s="75"/>
      <c r="B335" s="75"/>
      <c r="C335" s="75"/>
      <c r="D335" s="75"/>
    </row>
    <row r="336" spans="1:4" x14ac:dyDescent="0.25">
      <c r="A336" s="75"/>
      <c r="B336" s="75"/>
      <c r="C336" s="75"/>
      <c r="D336" s="75"/>
    </row>
    <row r="337" spans="1:4" x14ac:dyDescent="0.25">
      <c r="A337" s="75"/>
      <c r="B337" s="75"/>
      <c r="C337" s="75"/>
      <c r="D337" s="75"/>
    </row>
    <row r="338" spans="1:4" x14ac:dyDescent="0.25">
      <c r="A338" s="75"/>
      <c r="B338" s="75"/>
      <c r="C338" s="75"/>
      <c r="D338" s="75"/>
    </row>
    <row r="339" spans="1:4" x14ac:dyDescent="0.25">
      <c r="A339" s="75"/>
      <c r="B339" s="75"/>
      <c r="C339" s="75"/>
      <c r="D339" s="75"/>
    </row>
    <row r="340" spans="1:4" x14ac:dyDescent="0.25">
      <c r="A340" s="75"/>
      <c r="B340" s="75"/>
      <c r="C340" s="75"/>
      <c r="D340" s="75"/>
    </row>
    <row r="341" spans="1:4" x14ac:dyDescent="0.25">
      <c r="A341" s="75"/>
      <c r="B341" s="75"/>
      <c r="C341" s="75"/>
      <c r="D341" s="75"/>
    </row>
    <row r="342" spans="1:4" x14ac:dyDescent="0.25">
      <c r="A342" s="75"/>
      <c r="B342" s="75"/>
      <c r="C342" s="75"/>
      <c r="D342" s="75"/>
    </row>
    <row r="343" spans="1:4" x14ac:dyDescent="0.25">
      <c r="A343" s="75"/>
      <c r="B343" s="75"/>
      <c r="C343" s="75"/>
      <c r="D343" s="75"/>
    </row>
    <row r="344" spans="1:4" x14ac:dyDescent="0.25">
      <c r="A344" s="75"/>
      <c r="B344" s="75"/>
      <c r="C344" s="75"/>
      <c r="D344" s="75"/>
    </row>
    <row r="345" spans="1:4" x14ac:dyDescent="0.25">
      <c r="A345" s="75"/>
      <c r="B345" s="75"/>
      <c r="C345" s="75"/>
      <c r="D345" s="75"/>
    </row>
    <row r="346" spans="1:4" x14ac:dyDescent="0.25">
      <c r="A346" s="75"/>
      <c r="B346" s="75"/>
      <c r="C346" s="75"/>
      <c r="D346" s="75"/>
    </row>
    <row r="347" spans="1:4" x14ac:dyDescent="0.25">
      <c r="A347" s="75"/>
      <c r="B347" s="75"/>
      <c r="C347" s="75"/>
      <c r="D347" s="75"/>
    </row>
    <row r="348" spans="1:4" x14ac:dyDescent="0.25">
      <c r="A348" s="75"/>
      <c r="B348" s="75"/>
      <c r="C348" s="75"/>
      <c r="D348" s="75"/>
    </row>
    <row r="349" spans="1:4" x14ac:dyDescent="0.25">
      <c r="A349" s="75"/>
      <c r="B349" s="75"/>
      <c r="C349" s="75"/>
      <c r="D349" s="75"/>
    </row>
    <row r="350" spans="1:4" x14ac:dyDescent="0.25">
      <c r="A350" s="75"/>
      <c r="B350" s="75"/>
      <c r="C350" s="75"/>
      <c r="D350" s="75"/>
    </row>
    <row r="351" spans="1:4" x14ac:dyDescent="0.25">
      <c r="A351" s="75"/>
      <c r="B351" s="75"/>
      <c r="C351" s="75"/>
      <c r="D351" s="75"/>
    </row>
    <row r="352" spans="1:4" x14ac:dyDescent="0.25">
      <c r="A352" s="75"/>
      <c r="B352" s="75"/>
      <c r="C352" s="75"/>
      <c r="D352" s="75"/>
    </row>
    <row r="353" spans="1:4" x14ac:dyDescent="0.25">
      <c r="A353" s="75"/>
      <c r="B353" s="75"/>
      <c r="C353" s="75"/>
      <c r="D353" s="75"/>
    </row>
    <row r="354" spans="1:4" x14ac:dyDescent="0.25">
      <c r="A354" s="75"/>
      <c r="B354" s="75"/>
      <c r="C354" s="75"/>
      <c r="D354" s="75"/>
    </row>
    <row r="355" spans="1:4" x14ac:dyDescent="0.25">
      <c r="A355" s="75"/>
      <c r="B355" s="75"/>
      <c r="C355" s="75"/>
      <c r="D355" s="75"/>
    </row>
    <row r="356" spans="1:4" x14ac:dyDescent="0.25">
      <c r="A356" s="75"/>
      <c r="B356" s="75"/>
      <c r="C356" s="75"/>
      <c r="D356" s="75"/>
    </row>
    <row r="357" spans="1:4" x14ac:dyDescent="0.25">
      <c r="A357" s="75"/>
      <c r="B357" s="75"/>
      <c r="C357" s="75"/>
      <c r="D357" s="75"/>
    </row>
    <row r="358" spans="1:4" x14ac:dyDescent="0.25">
      <c r="A358" s="75"/>
      <c r="B358" s="75"/>
      <c r="C358" s="75"/>
      <c r="D358" s="75"/>
    </row>
    <row r="359" spans="1:4" x14ac:dyDescent="0.25">
      <c r="A359" s="75"/>
      <c r="B359" s="75"/>
      <c r="C359" s="75"/>
      <c r="D359" s="75"/>
    </row>
    <row r="360" spans="1:4" x14ac:dyDescent="0.25">
      <c r="A360" s="75"/>
      <c r="B360" s="75"/>
      <c r="C360" s="75"/>
      <c r="D360" s="75"/>
    </row>
    <row r="361" spans="1:4" x14ac:dyDescent="0.25">
      <c r="A361" s="75"/>
      <c r="B361" s="75"/>
      <c r="C361" s="75"/>
      <c r="D361" s="75"/>
    </row>
    <row r="362" spans="1:4" x14ac:dyDescent="0.25">
      <c r="A362" s="75"/>
      <c r="B362" s="75"/>
      <c r="C362" s="75"/>
      <c r="D362" s="75"/>
    </row>
    <row r="363" spans="1:4" x14ac:dyDescent="0.25">
      <c r="A363" s="75"/>
      <c r="B363" s="75"/>
      <c r="C363" s="75"/>
      <c r="D363" s="75"/>
    </row>
    <row r="364" spans="1:4" x14ac:dyDescent="0.25">
      <c r="A364" s="75"/>
      <c r="B364" s="75"/>
      <c r="C364" s="75"/>
      <c r="D364" s="75"/>
    </row>
    <row r="365" spans="1:4" x14ac:dyDescent="0.25">
      <c r="A365" s="75"/>
      <c r="B365" s="75"/>
      <c r="C365" s="75"/>
      <c r="D365" s="75"/>
    </row>
    <row r="366" spans="1:4" x14ac:dyDescent="0.25">
      <c r="A366" s="75"/>
      <c r="B366" s="75"/>
      <c r="C366" s="75"/>
      <c r="D366" s="75"/>
    </row>
    <row r="367" spans="1:4" x14ac:dyDescent="0.25">
      <c r="A367" s="75"/>
      <c r="B367" s="75"/>
      <c r="C367" s="75"/>
      <c r="D367" s="75"/>
    </row>
    <row r="368" spans="1:4" x14ac:dyDescent="0.25">
      <c r="A368" s="75"/>
      <c r="B368" s="75"/>
      <c r="C368" s="75"/>
      <c r="D368" s="75"/>
    </row>
    <row r="369" spans="1:4" x14ac:dyDescent="0.25">
      <c r="A369" s="75"/>
      <c r="B369" s="75"/>
      <c r="C369" s="75"/>
      <c r="D369" s="75"/>
    </row>
    <row r="370" spans="1:4" x14ac:dyDescent="0.25">
      <c r="A370" s="75"/>
      <c r="B370" s="75"/>
      <c r="C370" s="75"/>
      <c r="D370" s="75"/>
    </row>
    <row r="371" spans="1:4" x14ac:dyDescent="0.25">
      <c r="A371" s="75"/>
      <c r="B371" s="75"/>
      <c r="C371" s="75"/>
      <c r="D371" s="75"/>
    </row>
    <row r="372" spans="1:4" x14ac:dyDescent="0.25">
      <c r="A372" s="75"/>
      <c r="B372" s="75"/>
      <c r="C372" s="75"/>
      <c r="D372" s="75"/>
    </row>
    <row r="373" spans="1:4" x14ac:dyDescent="0.25">
      <c r="A373" s="75"/>
      <c r="B373" s="75"/>
      <c r="C373" s="75"/>
      <c r="D373" s="75"/>
    </row>
    <row r="374" spans="1:4" x14ac:dyDescent="0.25">
      <c r="A374" s="75"/>
      <c r="B374" s="75"/>
      <c r="C374" s="75"/>
      <c r="D374" s="75"/>
    </row>
    <row r="375" spans="1:4" x14ac:dyDescent="0.25">
      <c r="A375" s="75"/>
      <c r="B375" s="75"/>
      <c r="C375" s="75"/>
      <c r="D375" s="75"/>
    </row>
    <row r="376" spans="1:4" x14ac:dyDescent="0.25">
      <c r="A376" s="75"/>
      <c r="B376" s="75"/>
      <c r="C376" s="75"/>
      <c r="D376" s="75"/>
    </row>
    <row r="377" spans="1:4" x14ac:dyDescent="0.25">
      <c r="A377" s="75"/>
      <c r="B377" s="75"/>
      <c r="C377" s="75"/>
      <c r="D377" s="75"/>
    </row>
    <row r="378" spans="1:4" x14ac:dyDescent="0.25">
      <c r="A378" s="75"/>
      <c r="B378" s="75"/>
      <c r="C378" s="75"/>
      <c r="D378" s="75"/>
    </row>
    <row r="379" spans="1:4" x14ac:dyDescent="0.25">
      <c r="A379" s="75"/>
      <c r="B379" s="75"/>
      <c r="C379" s="75"/>
      <c r="D379" s="75"/>
    </row>
    <row r="380" spans="1:4" x14ac:dyDescent="0.25">
      <c r="A380" s="75"/>
      <c r="B380" s="75"/>
      <c r="C380" s="75"/>
      <c r="D380" s="75"/>
    </row>
    <row r="381" spans="1:4" x14ac:dyDescent="0.25">
      <c r="A381" s="75"/>
      <c r="B381" s="75"/>
      <c r="C381" s="75"/>
      <c r="D381" s="75"/>
    </row>
    <row r="382" spans="1:4" x14ac:dyDescent="0.25">
      <c r="A382" s="75"/>
      <c r="B382" s="75"/>
      <c r="C382" s="75"/>
      <c r="D382" s="75"/>
    </row>
    <row r="383" spans="1:4" x14ac:dyDescent="0.25">
      <c r="A383" s="75"/>
      <c r="B383" s="75"/>
      <c r="C383" s="75"/>
      <c r="D383" s="75"/>
    </row>
    <row r="384" spans="1:4" x14ac:dyDescent="0.25">
      <c r="A384" s="75"/>
      <c r="B384" s="75"/>
      <c r="C384" s="75"/>
      <c r="D384" s="75"/>
    </row>
    <row r="385" spans="1:4" x14ac:dyDescent="0.25">
      <c r="A385" s="75"/>
      <c r="B385" s="75"/>
      <c r="C385" s="75"/>
      <c r="D385" s="75"/>
    </row>
    <row r="386" spans="1:4" x14ac:dyDescent="0.25">
      <c r="A386" s="75"/>
      <c r="B386" s="75"/>
      <c r="C386" s="75"/>
      <c r="D386" s="75"/>
    </row>
    <row r="387" spans="1:4" x14ac:dyDescent="0.25">
      <c r="A387" s="75"/>
      <c r="B387" s="75"/>
      <c r="C387" s="75"/>
      <c r="D387" s="75"/>
    </row>
    <row r="388" spans="1:4" x14ac:dyDescent="0.25">
      <c r="A388" s="75"/>
      <c r="B388" s="75"/>
      <c r="C388" s="75"/>
      <c r="D388" s="75"/>
    </row>
    <row r="389" spans="1:4" x14ac:dyDescent="0.25">
      <c r="A389" s="75"/>
      <c r="B389" s="75"/>
      <c r="C389" s="75"/>
      <c r="D389" s="75"/>
    </row>
    <row r="390" spans="1:4" x14ac:dyDescent="0.25">
      <c r="A390" s="75"/>
      <c r="B390" s="75"/>
      <c r="C390" s="75"/>
      <c r="D390" s="75"/>
    </row>
    <row r="391" spans="1:4" x14ac:dyDescent="0.25">
      <c r="A391" s="75"/>
      <c r="B391" s="75"/>
      <c r="C391" s="75"/>
      <c r="D391" s="75"/>
    </row>
    <row r="392" spans="1:4" x14ac:dyDescent="0.25">
      <c r="A392" s="75"/>
      <c r="B392" s="75"/>
      <c r="C392" s="75"/>
      <c r="D392" s="75"/>
    </row>
    <row r="393" spans="1:4" x14ac:dyDescent="0.25">
      <c r="A393" s="75"/>
      <c r="B393" s="75"/>
      <c r="C393" s="75"/>
      <c r="D393" s="75"/>
    </row>
    <row r="394" spans="1:4" x14ac:dyDescent="0.25">
      <c r="A394" s="75"/>
      <c r="B394" s="75"/>
      <c r="C394" s="75"/>
      <c r="D394" s="75"/>
    </row>
    <row r="395" spans="1:4" x14ac:dyDescent="0.25">
      <c r="A395" s="75"/>
      <c r="B395" s="75"/>
      <c r="C395" s="75"/>
      <c r="D395" s="75"/>
    </row>
    <row r="396" spans="1:4" x14ac:dyDescent="0.25">
      <c r="A396" s="75"/>
      <c r="B396" s="75"/>
      <c r="C396" s="75"/>
      <c r="D396" s="75"/>
    </row>
    <row r="397" spans="1:4" x14ac:dyDescent="0.25">
      <c r="A397" s="75"/>
      <c r="B397" s="75"/>
      <c r="C397" s="75"/>
      <c r="D397" s="75"/>
    </row>
    <row r="398" spans="1:4" x14ac:dyDescent="0.25">
      <c r="A398" s="75"/>
      <c r="B398" s="75"/>
      <c r="C398" s="75"/>
      <c r="D398" s="75"/>
    </row>
    <row r="399" spans="1:4" x14ac:dyDescent="0.25">
      <c r="A399" s="75"/>
      <c r="B399" s="75"/>
      <c r="C399" s="75"/>
      <c r="D399" s="75"/>
    </row>
    <row r="400" spans="1:4" x14ac:dyDescent="0.25">
      <c r="A400" s="75"/>
      <c r="B400" s="75"/>
      <c r="C400" s="75"/>
      <c r="D400" s="75"/>
    </row>
    <row r="401" spans="1:4" x14ac:dyDescent="0.25">
      <c r="A401" s="75"/>
      <c r="B401" s="75"/>
      <c r="C401" s="75"/>
      <c r="D401" s="75"/>
    </row>
    <row r="402" spans="1:4" x14ac:dyDescent="0.25">
      <c r="A402" s="75"/>
      <c r="B402" s="75"/>
      <c r="C402" s="75"/>
      <c r="D402" s="75"/>
    </row>
    <row r="403" spans="1:4" x14ac:dyDescent="0.25">
      <c r="A403" s="75"/>
      <c r="B403" s="75"/>
      <c r="C403" s="75"/>
      <c r="D403" s="75"/>
    </row>
    <row r="404" spans="1:4" x14ac:dyDescent="0.25">
      <c r="A404" s="75"/>
      <c r="B404" s="75"/>
      <c r="C404" s="75"/>
      <c r="D404" s="75"/>
    </row>
    <row r="405" spans="1:4" x14ac:dyDescent="0.25">
      <c r="A405" s="75"/>
      <c r="B405" s="75"/>
      <c r="C405" s="75"/>
      <c r="D405" s="75"/>
    </row>
    <row r="406" spans="1:4" x14ac:dyDescent="0.25">
      <c r="A406" s="75"/>
      <c r="B406" s="75"/>
      <c r="C406" s="75"/>
      <c r="D406" s="75"/>
    </row>
    <row r="407" spans="1:4" x14ac:dyDescent="0.25">
      <c r="A407" s="75"/>
      <c r="B407" s="75"/>
      <c r="C407" s="75"/>
      <c r="D407" s="75"/>
    </row>
    <row r="408" spans="1:4" x14ac:dyDescent="0.25">
      <c r="A408" s="75"/>
      <c r="B408" s="75"/>
      <c r="C408" s="75"/>
      <c r="D408" s="75"/>
    </row>
    <row r="409" spans="1:4" x14ac:dyDescent="0.25">
      <c r="A409" s="75"/>
      <c r="B409" s="75"/>
      <c r="C409" s="75"/>
      <c r="D409" s="75"/>
    </row>
    <row r="410" spans="1:4" x14ac:dyDescent="0.25">
      <c r="A410" s="75"/>
      <c r="B410" s="75"/>
      <c r="C410" s="75"/>
      <c r="D410" s="75"/>
    </row>
    <row r="411" spans="1:4" x14ac:dyDescent="0.25">
      <c r="A411" s="75"/>
      <c r="B411" s="75"/>
      <c r="C411" s="75"/>
      <c r="D411" s="75"/>
    </row>
    <row r="412" spans="1:4" x14ac:dyDescent="0.25">
      <c r="A412" s="75"/>
      <c r="B412" s="75"/>
      <c r="C412" s="75"/>
      <c r="D412" s="75"/>
    </row>
    <row r="413" spans="1:4" x14ac:dyDescent="0.25">
      <c r="A413" s="75"/>
      <c r="B413" s="75"/>
      <c r="C413" s="75"/>
      <c r="D413" s="75"/>
    </row>
    <row r="414" spans="1:4" x14ac:dyDescent="0.25">
      <c r="A414" s="75"/>
      <c r="B414" s="75"/>
      <c r="C414" s="75"/>
      <c r="D414" s="75"/>
    </row>
    <row r="415" spans="1:4" x14ac:dyDescent="0.25">
      <c r="A415" s="75"/>
      <c r="B415" s="75"/>
      <c r="C415" s="75"/>
      <c r="D415" s="75"/>
    </row>
    <row r="416" spans="1:4" x14ac:dyDescent="0.25">
      <c r="A416" s="75"/>
      <c r="B416" s="75"/>
      <c r="C416" s="75"/>
      <c r="D416" s="75"/>
    </row>
    <row r="417" spans="1:4" x14ac:dyDescent="0.25">
      <c r="A417" s="75"/>
      <c r="B417" s="75"/>
      <c r="C417" s="75"/>
      <c r="D417" s="75"/>
    </row>
    <row r="418" spans="1:4" x14ac:dyDescent="0.25">
      <c r="A418" s="75"/>
      <c r="B418" s="75"/>
      <c r="C418" s="75"/>
      <c r="D418" s="75"/>
    </row>
    <row r="419" spans="1:4" x14ac:dyDescent="0.25">
      <c r="A419" s="75"/>
      <c r="B419" s="75"/>
      <c r="C419" s="75"/>
      <c r="D419" s="75"/>
    </row>
    <row r="420" spans="1:4" x14ac:dyDescent="0.25">
      <c r="A420" s="75"/>
      <c r="B420" s="75"/>
      <c r="C420" s="75"/>
      <c r="D420" s="75"/>
    </row>
    <row r="421" spans="1:4" x14ac:dyDescent="0.25">
      <c r="A421" s="75"/>
      <c r="B421" s="75"/>
      <c r="C421" s="75"/>
      <c r="D421" s="75"/>
    </row>
    <row r="422" spans="1:4" x14ac:dyDescent="0.25">
      <c r="A422" s="75"/>
      <c r="B422" s="75"/>
      <c r="C422" s="75"/>
      <c r="D422" s="75"/>
    </row>
    <row r="423" spans="1:4" x14ac:dyDescent="0.25">
      <c r="A423" s="75"/>
      <c r="B423" s="75"/>
      <c r="C423" s="75"/>
      <c r="D423" s="75"/>
    </row>
    <row r="424" spans="1:4" x14ac:dyDescent="0.25">
      <c r="A424" s="75"/>
      <c r="B424" s="75"/>
      <c r="C424" s="75"/>
      <c r="D424" s="75"/>
    </row>
    <row r="425" spans="1:4" x14ac:dyDescent="0.25">
      <c r="A425" s="75"/>
      <c r="B425" s="75"/>
      <c r="C425" s="75"/>
      <c r="D425" s="75"/>
    </row>
    <row r="426" spans="1:4" x14ac:dyDescent="0.25">
      <c r="A426" s="75"/>
      <c r="B426" s="75"/>
      <c r="C426" s="75"/>
      <c r="D426" s="75"/>
    </row>
    <row r="427" spans="1:4" x14ac:dyDescent="0.25">
      <c r="A427" s="75"/>
      <c r="B427" s="75"/>
      <c r="C427" s="75"/>
      <c r="D427" s="75"/>
    </row>
    <row r="428" spans="1:4" x14ac:dyDescent="0.25">
      <c r="A428" s="75"/>
      <c r="B428" s="75"/>
      <c r="C428" s="75"/>
      <c r="D428" s="75"/>
    </row>
    <row r="429" spans="1:4" x14ac:dyDescent="0.25">
      <c r="A429" s="75"/>
      <c r="B429" s="75"/>
      <c r="C429" s="75"/>
      <c r="D429" s="75"/>
    </row>
    <row r="430" spans="1:4" x14ac:dyDescent="0.25">
      <c r="A430" s="75"/>
      <c r="B430" s="75"/>
      <c r="C430" s="75"/>
      <c r="D430" s="75"/>
    </row>
    <row r="431" spans="1:4" x14ac:dyDescent="0.25">
      <c r="A431" s="75"/>
      <c r="B431" s="75"/>
      <c r="C431" s="75"/>
      <c r="D431" s="75"/>
    </row>
    <row r="432" spans="1:4" x14ac:dyDescent="0.25">
      <c r="A432" s="75"/>
      <c r="B432" s="75"/>
      <c r="C432" s="75"/>
      <c r="D432" s="75"/>
    </row>
    <row r="433" spans="1:4" x14ac:dyDescent="0.25">
      <c r="A433" s="75"/>
      <c r="B433" s="75"/>
      <c r="C433" s="75"/>
      <c r="D433" s="75"/>
    </row>
    <row r="434" spans="1:4" x14ac:dyDescent="0.25">
      <c r="A434" s="75"/>
      <c r="B434" s="75"/>
      <c r="C434" s="75"/>
      <c r="D434" s="75"/>
    </row>
    <row r="435" spans="1:4" x14ac:dyDescent="0.25">
      <c r="A435" s="75"/>
      <c r="B435" s="75"/>
      <c r="C435" s="75"/>
      <c r="D435" s="75"/>
    </row>
    <row r="436" spans="1:4" x14ac:dyDescent="0.25">
      <c r="A436" s="75"/>
      <c r="B436" s="75"/>
      <c r="C436" s="75"/>
      <c r="D436" s="75"/>
    </row>
    <row r="437" spans="1:4" x14ac:dyDescent="0.25">
      <c r="A437" s="75"/>
      <c r="B437" s="75"/>
      <c r="C437" s="75"/>
      <c r="D437" s="75"/>
    </row>
    <row r="438" spans="1:4" x14ac:dyDescent="0.25">
      <c r="A438" s="75"/>
      <c r="B438" s="75"/>
      <c r="C438" s="75"/>
      <c r="D438" s="75"/>
    </row>
    <row r="439" spans="1:4" x14ac:dyDescent="0.25">
      <c r="A439" s="75"/>
      <c r="B439" s="75"/>
      <c r="C439" s="75"/>
      <c r="D439" s="75"/>
    </row>
    <row r="440" spans="1:4" x14ac:dyDescent="0.25">
      <c r="A440" s="75"/>
      <c r="B440" s="75"/>
      <c r="C440" s="75"/>
      <c r="D440" s="75"/>
    </row>
    <row r="441" spans="1:4" x14ac:dyDescent="0.25">
      <c r="A441" s="75"/>
      <c r="B441" s="75"/>
      <c r="C441" s="75"/>
      <c r="D441" s="75"/>
    </row>
    <row r="442" spans="1:4" x14ac:dyDescent="0.25">
      <c r="A442" s="75"/>
      <c r="B442" s="75"/>
      <c r="C442" s="75"/>
      <c r="D442" s="75"/>
    </row>
    <row r="443" spans="1:4" x14ac:dyDescent="0.25">
      <c r="A443" s="75"/>
      <c r="B443" s="75"/>
      <c r="C443" s="75"/>
      <c r="D443" s="75"/>
    </row>
    <row r="444" spans="1:4" x14ac:dyDescent="0.25">
      <c r="A444" s="75"/>
      <c r="B444" s="75"/>
      <c r="C444" s="75"/>
      <c r="D444" s="75"/>
    </row>
    <row r="445" spans="1:4" x14ac:dyDescent="0.25">
      <c r="A445" s="75"/>
      <c r="B445" s="75"/>
      <c r="C445" s="75"/>
      <c r="D445" s="75"/>
    </row>
    <row r="446" spans="1:4" x14ac:dyDescent="0.25">
      <c r="A446" s="75"/>
      <c r="B446" s="75"/>
      <c r="C446" s="75"/>
      <c r="D446" s="75"/>
    </row>
    <row r="447" spans="1:4" x14ac:dyDescent="0.25">
      <c r="A447" s="75"/>
      <c r="B447" s="75"/>
      <c r="C447" s="75"/>
      <c r="D447" s="75"/>
    </row>
    <row r="448" spans="1:4" x14ac:dyDescent="0.25">
      <c r="A448" s="75"/>
      <c r="B448" s="75"/>
      <c r="C448" s="75"/>
      <c r="D448" s="75"/>
    </row>
    <row r="449" spans="1:4" x14ac:dyDescent="0.25">
      <c r="A449" s="75"/>
      <c r="B449" s="75"/>
      <c r="C449" s="75"/>
      <c r="D449" s="75"/>
    </row>
    <row r="450" spans="1:4" x14ac:dyDescent="0.25">
      <c r="A450" s="75"/>
      <c r="B450" s="75"/>
      <c r="C450" s="75"/>
      <c r="D450" s="75"/>
    </row>
    <row r="451" spans="1:4" x14ac:dyDescent="0.25">
      <c r="A451" s="75"/>
      <c r="B451" s="75"/>
      <c r="C451" s="75"/>
      <c r="D451" s="75"/>
    </row>
    <row r="452" spans="1:4" x14ac:dyDescent="0.25">
      <c r="A452" s="75"/>
      <c r="B452" s="75"/>
      <c r="C452" s="75"/>
      <c r="D452" s="75"/>
    </row>
    <row r="453" spans="1:4" x14ac:dyDescent="0.25">
      <c r="A453" s="75"/>
      <c r="B453" s="75"/>
      <c r="C453" s="75"/>
      <c r="D453" s="75"/>
    </row>
    <row r="454" spans="1:4" x14ac:dyDescent="0.25">
      <c r="A454" s="75"/>
      <c r="B454" s="75"/>
      <c r="C454" s="75"/>
      <c r="D454" s="75"/>
    </row>
    <row r="455" spans="1:4" x14ac:dyDescent="0.25">
      <c r="A455" s="75"/>
      <c r="B455" s="75"/>
      <c r="C455" s="75"/>
      <c r="D455" s="75"/>
    </row>
    <row r="456" spans="1:4" x14ac:dyDescent="0.25">
      <c r="A456" s="75"/>
      <c r="B456" s="75"/>
      <c r="C456" s="75"/>
      <c r="D456" s="75"/>
    </row>
    <row r="457" spans="1:4" x14ac:dyDescent="0.25">
      <c r="A457" s="75"/>
      <c r="B457" s="75"/>
      <c r="C457" s="75"/>
      <c r="D457" s="75"/>
    </row>
    <row r="458" spans="1:4" x14ac:dyDescent="0.25">
      <c r="A458" s="75"/>
      <c r="B458" s="75"/>
      <c r="C458" s="75"/>
      <c r="D458" s="75"/>
    </row>
    <row r="459" spans="1:4" x14ac:dyDescent="0.25">
      <c r="A459" s="75"/>
      <c r="B459" s="75"/>
      <c r="C459" s="75"/>
      <c r="D459" s="75"/>
    </row>
    <row r="460" spans="1:4" x14ac:dyDescent="0.25">
      <c r="A460" s="75"/>
      <c r="B460" s="75"/>
      <c r="C460" s="75"/>
      <c r="D460" s="75"/>
    </row>
    <row r="461" spans="1:4" x14ac:dyDescent="0.25">
      <c r="A461" s="75"/>
      <c r="B461" s="75"/>
      <c r="C461" s="75"/>
      <c r="D461" s="75"/>
    </row>
    <row r="462" spans="1:4" x14ac:dyDescent="0.25">
      <c r="A462" s="75"/>
      <c r="B462" s="75"/>
      <c r="C462" s="75"/>
      <c r="D462" s="75"/>
    </row>
    <row r="463" spans="1:4" x14ac:dyDescent="0.25">
      <c r="A463" s="75"/>
      <c r="B463" s="75"/>
      <c r="C463" s="75"/>
      <c r="D463" s="75"/>
    </row>
    <row r="464" spans="1:4" x14ac:dyDescent="0.25">
      <c r="A464" s="75"/>
      <c r="B464" s="75"/>
      <c r="C464" s="75"/>
      <c r="D464" s="75"/>
    </row>
    <row r="465" spans="1:4" x14ac:dyDescent="0.25">
      <c r="A465" s="75"/>
      <c r="B465" s="75"/>
      <c r="C465" s="75"/>
      <c r="D465" s="75"/>
    </row>
    <row r="466" spans="1:4" x14ac:dyDescent="0.25">
      <c r="A466" s="75"/>
      <c r="B466" s="75"/>
      <c r="C466" s="75"/>
      <c r="D466" s="75"/>
    </row>
    <row r="467" spans="1:4" x14ac:dyDescent="0.25">
      <c r="A467" s="75"/>
      <c r="B467" s="75"/>
      <c r="C467" s="75"/>
      <c r="D467" s="75"/>
    </row>
    <row r="468" spans="1:4" x14ac:dyDescent="0.25">
      <c r="A468" s="75"/>
      <c r="B468" s="75"/>
      <c r="C468" s="75"/>
      <c r="D468" s="75"/>
    </row>
    <row r="469" spans="1:4" x14ac:dyDescent="0.25">
      <c r="A469" s="75"/>
      <c r="B469" s="75"/>
      <c r="C469" s="75"/>
      <c r="D469" s="75"/>
    </row>
    <row r="470" spans="1:4" x14ac:dyDescent="0.25">
      <c r="A470" s="75"/>
      <c r="B470" s="75"/>
      <c r="C470" s="75"/>
      <c r="D470" s="75"/>
    </row>
    <row r="471" spans="1:4" x14ac:dyDescent="0.25">
      <c r="A471" s="75"/>
      <c r="B471" s="75"/>
      <c r="C471" s="75"/>
      <c r="D471" s="75"/>
    </row>
    <row r="472" spans="1:4" x14ac:dyDescent="0.25">
      <c r="A472" s="75"/>
      <c r="B472" s="75"/>
      <c r="C472" s="75"/>
      <c r="D472" s="75"/>
    </row>
    <row r="473" spans="1:4" x14ac:dyDescent="0.25">
      <c r="A473" s="75"/>
      <c r="B473" s="75"/>
      <c r="C473" s="75"/>
      <c r="D473" s="75"/>
    </row>
    <row r="474" spans="1:4" x14ac:dyDescent="0.25">
      <c r="A474" s="75"/>
      <c r="B474" s="75"/>
      <c r="C474" s="75"/>
      <c r="D474" s="75"/>
    </row>
    <row r="475" spans="1:4" x14ac:dyDescent="0.25">
      <c r="A475" s="75"/>
      <c r="B475" s="75"/>
      <c r="C475" s="75"/>
      <c r="D475" s="75"/>
    </row>
    <row r="476" spans="1:4" x14ac:dyDescent="0.25">
      <c r="A476" s="75"/>
      <c r="B476" s="75"/>
      <c r="C476" s="75"/>
      <c r="D476" s="75"/>
    </row>
    <row r="477" spans="1:4" x14ac:dyDescent="0.25">
      <c r="A477" s="75"/>
      <c r="B477" s="75"/>
      <c r="C477" s="75"/>
      <c r="D477" s="75"/>
    </row>
    <row r="478" spans="1:4" x14ac:dyDescent="0.25">
      <c r="A478" s="75"/>
      <c r="B478" s="75"/>
      <c r="C478" s="75"/>
      <c r="D478" s="75"/>
    </row>
    <row r="479" spans="1:4" x14ac:dyDescent="0.25">
      <c r="A479" s="75"/>
      <c r="B479" s="75"/>
      <c r="C479" s="75"/>
      <c r="D479" s="75"/>
    </row>
    <row r="480" spans="1:4" x14ac:dyDescent="0.25">
      <c r="A480" s="75"/>
      <c r="B480" s="75"/>
      <c r="C480" s="75"/>
      <c r="D480" s="75"/>
    </row>
    <row r="481" spans="1:4" x14ac:dyDescent="0.25">
      <c r="A481" s="75"/>
      <c r="B481" s="75"/>
      <c r="C481" s="75"/>
      <c r="D481" s="75"/>
    </row>
    <row r="482" spans="1:4" x14ac:dyDescent="0.25">
      <c r="A482" s="75"/>
      <c r="B482" s="75"/>
      <c r="C482" s="75"/>
      <c r="D482" s="75"/>
    </row>
    <row r="483" spans="1:4" x14ac:dyDescent="0.25">
      <c r="A483" s="75"/>
      <c r="B483" s="75"/>
      <c r="C483" s="75"/>
      <c r="D483" s="75"/>
    </row>
    <row r="484" spans="1:4" x14ac:dyDescent="0.25">
      <c r="A484" s="75"/>
      <c r="B484" s="75"/>
      <c r="C484" s="75"/>
      <c r="D484" s="75"/>
    </row>
    <row r="485" spans="1:4" x14ac:dyDescent="0.25">
      <c r="A485" s="75"/>
      <c r="B485" s="75"/>
      <c r="C485" s="75"/>
      <c r="D485" s="75"/>
    </row>
    <row r="486" spans="1:4" x14ac:dyDescent="0.25">
      <c r="A486" s="75"/>
      <c r="B486" s="75"/>
      <c r="C486" s="75"/>
      <c r="D486" s="75"/>
    </row>
    <row r="487" spans="1:4" x14ac:dyDescent="0.25">
      <c r="A487" s="75"/>
      <c r="B487" s="75"/>
      <c r="C487" s="75"/>
      <c r="D487" s="75"/>
    </row>
    <row r="488" spans="1:4" x14ac:dyDescent="0.25">
      <c r="A488" s="75"/>
      <c r="B488" s="75"/>
      <c r="C488" s="75"/>
      <c r="D488" s="75"/>
    </row>
    <row r="489" spans="1:4" x14ac:dyDescent="0.25">
      <c r="A489" s="75"/>
      <c r="B489" s="75"/>
      <c r="C489" s="75"/>
      <c r="D489" s="75"/>
    </row>
    <row r="490" spans="1:4" x14ac:dyDescent="0.25">
      <c r="A490" s="75"/>
      <c r="B490" s="75"/>
      <c r="C490" s="75"/>
      <c r="D490" s="75"/>
    </row>
    <row r="491" spans="1:4" x14ac:dyDescent="0.25">
      <c r="A491" s="75"/>
      <c r="B491" s="75"/>
      <c r="C491" s="75"/>
      <c r="D491" s="75"/>
    </row>
    <row r="492" spans="1:4" x14ac:dyDescent="0.25">
      <c r="A492" s="75"/>
      <c r="B492" s="75"/>
      <c r="C492" s="75"/>
      <c r="D492" s="75"/>
    </row>
    <row r="493" spans="1:4" x14ac:dyDescent="0.25">
      <c r="A493" s="75"/>
      <c r="B493" s="75"/>
      <c r="C493" s="75"/>
      <c r="D493" s="75"/>
    </row>
    <row r="494" spans="1:4" x14ac:dyDescent="0.25">
      <c r="A494" s="75"/>
      <c r="B494" s="75"/>
      <c r="C494" s="75"/>
      <c r="D494" s="75"/>
    </row>
    <row r="495" spans="1:4" x14ac:dyDescent="0.25">
      <c r="A495" s="75"/>
      <c r="B495" s="75"/>
      <c r="C495" s="75"/>
      <c r="D495" s="75"/>
    </row>
    <row r="496" spans="1:4" x14ac:dyDescent="0.25">
      <c r="A496" s="75"/>
      <c r="B496" s="75"/>
      <c r="C496" s="75"/>
      <c r="D496" s="75"/>
    </row>
    <row r="497" spans="1:4" x14ac:dyDescent="0.25">
      <c r="A497" s="75"/>
      <c r="B497" s="75"/>
      <c r="C497" s="75"/>
      <c r="D497" s="75"/>
    </row>
    <row r="498" spans="1:4" x14ac:dyDescent="0.25">
      <c r="A498" s="75"/>
      <c r="B498" s="75"/>
      <c r="C498" s="75"/>
      <c r="D498" s="75"/>
    </row>
    <row r="499" spans="1:4" x14ac:dyDescent="0.25">
      <c r="A499" s="75"/>
      <c r="B499" s="75"/>
      <c r="C499" s="75"/>
      <c r="D499" s="75"/>
    </row>
    <row r="500" spans="1:4" x14ac:dyDescent="0.25">
      <c r="A500" s="75"/>
      <c r="B500" s="75"/>
      <c r="C500" s="75"/>
      <c r="D500" s="75"/>
    </row>
    <row r="501" spans="1:4" x14ac:dyDescent="0.25">
      <c r="A501" s="75"/>
      <c r="B501" s="75"/>
      <c r="C501" s="75"/>
      <c r="D501" s="75"/>
    </row>
    <row r="502" spans="1:4" x14ac:dyDescent="0.25">
      <c r="A502" s="75"/>
      <c r="B502" s="75"/>
      <c r="C502" s="75"/>
      <c r="D502" s="75"/>
    </row>
    <row r="503" spans="1:4" x14ac:dyDescent="0.25">
      <c r="A503" s="75"/>
      <c r="B503" s="75"/>
      <c r="C503" s="75"/>
      <c r="D503" s="75"/>
    </row>
    <row r="504" spans="1:4" x14ac:dyDescent="0.25">
      <c r="A504" s="75"/>
      <c r="B504" s="75"/>
      <c r="C504" s="75"/>
      <c r="D504" s="75"/>
    </row>
    <row r="505" spans="1:4" x14ac:dyDescent="0.25">
      <c r="A505" s="75"/>
      <c r="B505" s="75"/>
      <c r="C505" s="75"/>
      <c r="D505" s="75"/>
    </row>
    <row r="506" spans="1:4" x14ac:dyDescent="0.25">
      <c r="A506" s="75"/>
      <c r="B506" s="75"/>
      <c r="C506" s="75"/>
      <c r="D506" s="75"/>
    </row>
    <row r="507" spans="1:4" x14ac:dyDescent="0.25">
      <c r="A507" s="75"/>
      <c r="B507" s="75"/>
      <c r="C507" s="75"/>
      <c r="D507" s="75"/>
    </row>
    <row r="508" spans="1:4" x14ac:dyDescent="0.25">
      <c r="A508" s="75"/>
      <c r="B508" s="75"/>
      <c r="C508" s="75"/>
      <c r="D508" s="75"/>
    </row>
    <row r="509" spans="1:4" x14ac:dyDescent="0.25">
      <c r="A509" s="75"/>
      <c r="B509" s="75"/>
      <c r="C509" s="75"/>
      <c r="D509" s="75"/>
    </row>
    <row r="510" spans="1:4" x14ac:dyDescent="0.25">
      <c r="A510" s="75"/>
      <c r="B510" s="75"/>
      <c r="C510" s="75"/>
      <c r="D510" s="75"/>
    </row>
    <row r="511" spans="1:4" x14ac:dyDescent="0.25">
      <c r="A511" s="75"/>
      <c r="B511" s="75"/>
      <c r="C511" s="75"/>
      <c r="D511" s="75"/>
    </row>
    <row r="512" spans="1:4" x14ac:dyDescent="0.25">
      <c r="A512" s="75"/>
      <c r="B512" s="75"/>
      <c r="C512" s="75"/>
      <c r="D512" s="75"/>
    </row>
    <row r="513" spans="1:4" x14ac:dyDescent="0.25">
      <c r="A513" s="75"/>
      <c r="B513" s="75"/>
      <c r="C513" s="75"/>
      <c r="D513" s="75"/>
    </row>
    <row r="514" spans="1:4" x14ac:dyDescent="0.25">
      <c r="A514" s="75"/>
      <c r="B514" s="75"/>
      <c r="C514" s="75"/>
      <c r="D514" s="75"/>
    </row>
    <row r="515" spans="1:4" x14ac:dyDescent="0.25">
      <c r="A515" s="75"/>
      <c r="B515" s="75"/>
      <c r="C515" s="75"/>
      <c r="D515" s="75"/>
    </row>
    <row r="516" spans="1:4" x14ac:dyDescent="0.25">
      <c r="A516" s="75"/>
      <c r="B516" s="75"/>
      <c r="C516" s="75"/>
      <c r="D516" s="75"/>
    </row>
    <row r="517" spans="1:4" x14ac:dyDescent="0.25">
      <c r="A517" s="75"/>
      <c r="B517" s="75"/>
      <c r="C517" s="75"/>
      <c r="D517" s="75"/>
    </row>
    <row r="518" spans="1:4" x14ac:dyDescent="0.25">
      <c r="A518" s="75"/>
      <c r="B518" s="75"/>
      <c r="C518" s="75"/>
      <c r="D518" s="75"/>
    </row>
    <row r="519" spans="1:4" x14ac:dyDescent="0.25">
      <c r="A519" s="75"/>
      <c r="B519" s="75"/>
      <c r="C519" s="75"/>
      <c r="D519" s="75"/>
    </row>
    <row r="520" spans="1:4" x14ac:dyDescent="0.25">
      <c r="A520" s="75"/>
      <c r="B520" s="75"/>
      <c r="C520" s="75"/>
      <c r="D520" s="75"/>
    </row>
    <row r="521" spans="1:4" x14ac:dyDescent="0.25">
      <c r="A521" s="75"/>
      <c r="B521" s="75"/>
      <c r="C521" s="75"/>
      <c r="D521" s="75"/>
    </row>
    <row r="522" spans="1:4" x14ac:dyDescent="0.25">
      <c r="A522" s="75"/>
      <c r="B522" s="75"/>
      <c r="C522" s="75"/>
      <c r="D522" s="75"/>
    </row>
    <row r="523" spans="1:4" x14ac:dyDescent="0.25">
      <c r="A523" s="75"/>
      <c r="B523" s="75"/>
      <c r="C523" s="75"/>
      <c r="D523" s="75"/>
    </row>
    <row r="524" spans="1:4" x14ac:dyDescent="0.25">
      <c r="A524" s="75"/>
      <c r="B524" s="75"/>
      <c r="C524" s="75"/>
      <c r="D524" s="75"/>
    </row>
    <row r="525" spans="1:4" x14ac:dyDescent="0.25">
      <c r="A525" s="75"/>
      <c r="B525" s="75"/>
      <c r="C525" s="75"/>
      <c r="D525" s="75"/>
    </row>
    <row r="526" spans="1:4" x14ac:dyDescent="0.25">
      <c r="A526" s="75"/>
      <c r="B526" s="75"/>
      <c r="C526" s="75"/>
      <c r="D526" s="75"/>
    </row>
    <row r="527" spans="1:4" x14ac:dyDescent="0.25">
      <c r="A527" s="75"/>
      <c r="B527" s="75"/>
      <c r="C527" s="75"/>
      <c r="D527" s="75"/>
    </row>
    <row r="528" spans="1:4" x14ac:dyDescent="0.25">
      <c r="A528" s="75"/>
      <c r="B528" s="75"/>
      <c r="C528" s="75"/>
      <c r="D528" s="75"/>
    </row>
    <row r="529" spans="1:4" x14ac:dyDescent="0.25">
      <c r="A529" s="75"/>
      <c r="B529" s="75"/>
      <c r="C529" s="75"/>
      <c r="D529" s="75"/>
    </row>
    <row r="530" spans="1:4" x14ac:dyDescent="0.25">
      <c r="A530" s="75"/>
      <c r="B530" s="75"/>
      <c r="C530" s="75"/>
      <c r="D530" s="75"/>
    </row>
    <row r="531" spans="1:4" x14ac:dyDescent="0.25">
      <c r="A531" s="75"/>
      <c r="B531" s="75"/>
      <c r="C531" s="75"/>
      <c r="D531" s="75"/>
    </row>
    <row r="532" spans="1:4" x14ac:dyDescent="0.25">
      <c r="A532" s="75"/>
      <c r="B532" s="75"/>
      <c r="C532" s="75"/>
      <c r="D532" s="75"/>
    </row>
    <row r="533" spans="1:4" x14ac:dyDescent="0.25">
      <c r="A533" s="75"/>
      <c r="B533" s="75"/>
      <c r="C533" s="75"/>
      <c r="D533" s="75"/>
    </row>
    <row r="534" spans="1:4" x14ac:dyDescent="0.25">
      <c r="A534" s="75"/>
      <c r="B534" s="75"/>
      <c r="C534" s="75"/>
      <c r="D534" s="75"/>
    </row>
    <row r="535" spans="1:4" x14ac:dyDescent="0.25">
      <c r="A535" s="75"/>
      <c r="B535" s="75"/>
      <c r="C535" s="75"/>
      <c r="D535" s="75"/>
    </row>
    <row r="536" spans="1:4" x14ac:dyDescent="0.25">
      <c r="A536" s="75"/>
      <c r="B536" s="75"/>
      <c r="C536" s="75"/>
      <c r="D536" s="75"/>
    </row>
    <row r="537" spans="1:4" x14ac:dyDescent="0.25">
      <c r="A537" s="75"/>
      <c r="B537" s="75"/>
      <c r="C537" s="75"/>
      <c r="D537" s="75"/>
    </row>
    <row r="538" spans="1:4" x14ac:dyDescent="0.25">
      <c r="A538" s="75"/>
      <c r="B538" s="75"/>
      <c r="C538" s="75"/>
      <c r="D538" s="75"/>
    </row>
    <row r="539" spans="1:4" x14ac:dyDescent="0.25">
      <c r="A539" s="75"/>
      <c r="B539" s="75"/>
      <c r="C539" s="75"/>
      <c r="D539" s="75"/>
    </row>
    <row r="540" spans="1:4" x14ac:dyDescent="0.25">
      <c r="A540" s="75"/>
      <c r="B540" s="75"/>
      <c r="C540" s="75"/>
      <c r="D540" s="75"/>
    </row>
    <row r="541" spans="1:4" x14ac:dyDescent="0.25">
      <c r="A541" s="75"/>
      <c r="B541" s="75"/>
      <c r="C541" s="75"/>
      <c r="D541" s="75"/>
    </row>
    <row r="542" spans="1:4" x14ac:dyDescent="0.25">
      <c r="A542" s="75"/>
      <c r="B542" s="75"/>
      <c r="C542" s="75"/>
      <c r="D542" s="75"/>
    </row>
    <row r="543" spans="1:4" x14ac:dyDescent="0.25">
      <c r="A543" s="75"/>
      <c r="B543" s="75"/>
      <c r="C543" s="75"/>
      <c r="D543" s="75"/>
    </row>
    <row r="544" spans="1:4" x14ac:dyDescent="0.25">
      <c r="A544" s="75"/>
      <c r="B544" s="75"/>
      <c r="C544" s="75"/>
      <c r="D544" s="75"/>
    </row>
    <row r="545" spans="1:4" x14ac:dyDescent="0.25">
      <c r="A545" s="75"/>
      <c r="B545" s="75"/>
      <c r="C545" s="75"/>
      <c r="D545" s="75"/>
    </row>
    <row r="546" spans="1:4" x14ac:dyDescent="0.25">
      <c r="A546" s="75"/>
      <c r="B546" s="75"/>
      <c r="C546" s="75"/>
      <c r="D546" s="75"/>
    </row>
    <row r="547" spans="1:4" x14ac:dyDescent="0.25">
      <c r="A547" s="75"/>
      <c r="B547" s="75"/>
      <c r="C547" s="75"/>
      <c r="D547" s="75"/>
    </row>
    <row r="548" spans="1:4" x14ac:dyDescent="0.25">
      <c r="A548" s="75"/>
      <c r="B548" s="75"/>
      <c r="C548" s="75"/>
      <c r="D548" s="75"/>
    </row>
    <row r="549" spans="1:4" x14ac:dyDescent="0.25">
      <c r="A549" s="75"/>
      <c r="B549" s="75"/>
      <c r="C549" s="75"/>
      <c r="D549" s="75"/>
    </row>
    <row r="550" spans="1:4" x14ac:dyDescent="0.25">
      <c r="A550" s="75"/>
      <c r="B550" s="75"/>
      <c r="C550" s="75"/>
      <c r="D550" s="75"/>
    </row>
    <row r="551" spans="1:4" x14ac:dyDescent="0.25">
      <c r="A551" s="75"/>
      <c r="B551" s="75"/>
      <c r="C551" s="75"/>
      <c r="D551" s="75"/>
    </row>
    <row r="552" spans="1:4" x14ac:dyDescent="0.25">
      <c r="A552" s="75"/>
      <c r="B552" s="75"/>
      <c r="C552" s="75"/>
      <c r="D552" s="75"/>
    </row>
    <row r="553" spans="1:4" x14ac:dyDescent="0.25">
      <c r="A553" s="75"/>
      <c r="B553" s="75"/>
      <c r="C553" s="75"/>
      <c r="D553" s="75"/>
    </row>
    <row r="554" spans="1:4" x14ac:dyDescent="0.25">
      <c r="A554" s="75"/>
      <c r="B554" s="75"/>
      <c r="C554" s="75"/>
      <c r="D554" s="75"/>
    </row>
    <row r="555" spans="1:4" x14ac:dyDescent="0.25">
      <c r="A555" s="75"/>
      <c r="B555" s="75"/>
      <c r="C555" s="75"/>
      <c r="D555" s="75"/>
    </row>
    <row r="556" spans="1:4" x14ac:dyDescent="0.25">
      <c r="A556" s="75"/>
      <c r="B556" s="75"/>
      <c r="C556" s="75"/>
      <c r="D556" s="75"/>
    </row>
    <row r="557" spans="1:4" x14ac:dyDescent="0.25">
      <c r="A557" s="75"/>
      <c r="B557" s="75"/>
      <c r="C557" s="75"/>
      <c r="D557" s="75"/>
    </row>
    <row r="558" spans="1:4" x14ac:dyDescent="0.25">
      <c r="A558" s="75"/>
      <c r="B558" s="75"/>
      <c r="C558" s="75"/>
      <c r="D558" s="75"/>
    </row>
    <row r="559" spans="1:4" x14ac:dyDescent="0.25">
      <c r="A559" s="75"/>
      <c r="B559" s="75"/>
      <c r="C559" s="75"/>
      <c r="D559" s="75"/>
    </row>
    <row r="560" spans="1:4" x14ac:dyDescent="0.25">
      <c r="A560" s="75"/>
      <c r="B560" s="75"/>
      <c r="C560" s="75"/>
      <c r="D560" s="75"/>
    </row>
    <row r="561" spans="1:4" x14ac:dyDescent="0.25">
      <c r="A561" s="75"/>
      <c r="B561" s="75"/>
      <c r="C561" s="75"/>
      <c r="D561" s="75"/>
    </row>
    <row r="562" spans="1:4" x14ac:dyDescent="0.25">
      <c r="A562" s="75"/>
      <c r="B562" s="75"/>
      <c r="C562" s="75"/>
      <c r="D562" s="75"/>
    </row>
    <row r="563" spans="1:4" x14ac:dyDescent="0.25">
      <c r="A563" s="75"/>
      <c r="B563" s="75"/>
      <c r="C563" s="75"/>
      <c r="D563" s="75"/>
    </row>
    <row r="564" spans="1:4" x14ac:dyDescent="0.25">
      <c r="A564" s="75"/>
      <c r="B564" s="75"/>
      <c r="C564" s="75"/>
      <c r="D564" s="75"/>
    </row>
    <row r="565" spans="1:4" x14ac:dyDescent="0.25">
      <c r="A565" s="75"/>
      <c r="B565" s="75"/>
      <c r="C565" s="75"/>
      <c r="D565" s="75"/>
    </row>
    <row r="566" spans="1:4" x14ac:dyDescent="0.25">
      <c r="A566" s="75"/>
      <c r="B566" s="75"/>
      <c r="C566" s="75"/>
      <c r="D566" s="75"/>
    </row>
    <row r="567" spans="1:4" x14ac:dyDescent="0.25">
      <c r="A567" s="75"/>
      <c r="B567" s="75"/>
      <c r="C567" s="75"/>
      <c r="D567" s="75"/>
    </row>
    <row r="568" spans="1:4" x14ac:dyDescent="0.25">
      <c r="A568" s="75"/>
      <c r="B568" s="75"/>
      <c r="C568" s="75"/>
      <c r="D568" s="75"/>
    </row>
    <row r="569" spans="1:4" x14ac:dyDescent="0.25">
      <c r="A569" s="75"/>
      <c r="B569" s="75"/>
      <c r="C569" s="75"/>
      <c r="D569" s="75"/>
    </row>
    <row r="570" spans="1:4" x14ac:dyDescent="0.25">
      <c r="A570" s="75"/>
      <c r="B570" s="75"/>
      <c r="C570" s="75"/>
      <c r="D570" s="75"/>
    </row>
    <row r="571" spans="1:4" x14ac:dyDescent="0.25">
      <c r="A571" s="75"/>
      <c r="B571" s="75"/>
      <c r="C571" s="75"/>
      <c r="D571" s="75"/>
    </row>
    <row r="572" spans="1:4" x14ac:dyDescent="0.25">
      <c r="A572" s="75"/>
      <c r="B572" s="75"/>
      <c r="C572" s="75"/>
      <c r="D572" s="75"/>
    </row>
    <row r="573" spans="1:4" x14ac:dyDescent="0.25">
      <c r="A573" s="75"/>
      <c r="B573" s="75"/>
      <c r="C573" s="75"/>
      <c r="D573" s="75"/>
    </row>
    <row r="574" spans="1:4" x14ac:dyDescent="0.25">
      <c r="A574" s="75"/>
      <c r="B574" s="75"/>
      <c r="C574" s="75"/>
      <c r="D574" s="75"/>
    </row>
    <row r="575" spans="1:4" x14ac:dyDescent="0.25">
      <c r="A575" s="75"/>
      <c r="B575" s="75"/>
      <c r="C575" s="75"/>
      <c r="D575" s="75"/>
    </row>
    <row r="576" spans="1:4" x14ac:dyDescent="0.25">
      <c r="A576" s="75"/>
      <c r="B576" s="75"/>
      <c r="C576" s="75"/>
      <c r="D576" s="75"/>
    </row>
    <row r="577" spans="1:4" x14ac:dyDescent="0.25">
      <c r="A577" s="75"/>
      <c r="B577" s="75"/>
      <c r="C577" s="75"/>
      <c r="D577" s="75"/>
    </row>
    <row r="578" spans="1:4" x14ac:dyDescent="0.25">
      <c r="A578" s="75"/>
      <c r="B578" s="75"/>
      <c r="C578" s="75"/>
      <c r="D578" s="75"/>
    </row>
    <row r="579" spans="1:4" x14ac:dyDescent="0.25">
      <c r="A579" s="75"/>
      <c r="B579" s="75"/>
      <c r="C579" s="75"/>
      <c r="D579" s="75"/>
    </row>
    <row r="580" spans="1:4" x14ac:dyDescent="0.25">
      <c r="A580" s="75"/>
      <c r="B580" s="75"/>
      <c r="C580" s="75"/>
      <c r="D580" s="75"/>
    </row>
    <row r="581" spans="1:4" x14ac:dyDescent="0.25">
      <c r="A581" s="75"/>
      <c r="B581" s="75"/>
      <c r="C581" s="75"/>
      <c r="D581" s="75"/>
    </row>
    <row r="582" spans="1:4" x14ac:dyDescent="0.25">
      <c r="A582" s="75"/>
      <c r="B582" s="75"/>
      <c r="C582" s="75"/>
      <c r="D582" s="75"/>
    </row>
    <row r="583" spans="1:4" x14ac:dyDescent="0.25">
      <c r="A583" s="75"/>
      <c r="B583" s="75"/>
      <c r="C583" s="75"/>
      <c r="D583" s="75"/>
    </row>
    <row r="584" spans="1:4" x14ac:dyDescent="0.25">
      <c r="A584" s="75"/>
      <c r="B584" s="75"/>
      <c r="C584" s="75"/>
      <c r="D584" s="75"/>
    </row>
    <row r="585" spans="1:4" x14ac:dyDescent="0.25">
      <c r="A585" s="75"/>
      <c r="B585" s="75"/>
      <c r="C585" s="75"/>
      <c r="D585" s="75"/>
    </row>
    <row r="586" spans="1:4" x14ac:dyDescent="0.25">
      <c r="A586" s="75"/>
      <c r="B586" s="75"/>
      <c r="C586" s="75"/>
      <c r="D586" s="75"/>
    </row>
    <row r="587" spans="1:4" x14ac:dyDescent="0.25">
      <c r="A587" s="75"/>
      <c r="B587" s="75"/>
      <c r="C587" s="75"/>
      <c r="D587" s="75"/>
    </row>
    <row r="588" spans="1:4" x14ac:dyDescent="0.25">
      <c r="A588" s="75"/>
      <c r="B588" s="75"/>
      <c r="C588" s="75"/>
      <c r="D588" s="75"/>
    </row>
    <row r="589" spans="1:4" x14ac:dyDescent="0.25">
      <c r="A589" s="75"/>
      <c r="B589" s="75"/>
      <c r="C589" s="75"/>
      <c r="D589" s="75"/>
    </row>
    <row r="590" spans="1:4" x14ac:dyDescent="0.25">
      <c r="A590" s="75"/>
      <c r="B590" s="75"/>
      <c r="C590" s="75"/>
      <c r="D590" s="75"/>
    </row>
    <row r="591" spans="1:4" x14ac:dyDescent="0.25">
      <c r="A591" s="75"/>
      <c r="B591" s="75"/>
      <c r="C591" s="75"/>
      <c r="D591" s="75"/>
    </row>
    <row r="592" spans="1:4" x14ac:dyDescent="0.25">
      <c r="A592" s="75"/>
      <c r="B592" s="75"/>
      <c r="C592" s="75"/>
      <c r="D592" s="75"/>
    </row>
    <row r="593" spans="1:4" x14ac:dyDescent="0.25">
      <c r="A593" s="75"/>
      <c r="B593" s="75"/>
      <c r="C593" s="75"/>
      <c r="D593" s="75"/>
    </row>
    <row r="594" spans="1:4" x14ac:dyDescent="0.25">
      <c r="A594" s="75"/>
      <c r="B594" s="75"/>
      <c r="C594" s="75"/>
      <c r="D594" s="75"/>
    </row>
    <row r="595" spans="1:4" x14ac:dyDescent="0.25">
      <c r="A595" s="75"/>
      <c r="B595" s="75"/>
      <c r="C595" s="75"/>
      <c r="D595" s="75"/>
    </row>
    <row r="596" spans="1:4" x14ac:dyDescent="0.25">
      <c r="A596" s="75"/>
      <c r="B596" s="75"/>
      <c r="C596" s="75"/>
      <c r="D596" s="75"/>
    </row>
    <row r="597" spans="1:4" x14ac:dyDescent="0.25">
      <c r="A597" s="75"/>
      <c r="B597" s="75"/>
      <c r="C597" s="75"/>
      <c r="D597" s="75"/>
    </row>
    <row r="598" spans="1:4" x14ac:dyDescent="0.25">
      <c r="A598" s="75"/>
      <c r="B598" s="75"/>
      <c r="C598" s="75"/>
      <c r="D598" s="75"/>
    </row>
    <row r="599" spans="1:4" x14ac:dyDescent="0.25">
      <c r="A599" s="75"/>
      <c r="B599" s="75"/>
      <c r="C599" s="75"/>
      <c r="D599" s="75"/>
    </row>
    <row r="600" spans="1:4" x14ac:dyDescent="0.25">
      <c r="A600" s="75"/>
      <c r="B600" s="75"/>
      <c r="C600" s="75"/>
      <c r="D600" s="75"/>
    </row>
    <row r="601" spans="1:4" x14ac:dyDescent="0.25">
      <c r="A601" s="75"/>
      <c r="B601" s="75"/>
      <c r="C601" s="75"/>
      <c r="D601" s="75"/>
    </row>
    <row r="602" spans="1:4" x14ac:dyDescent="0.25">
      <c r="A602" s="75"/>
      <c r="B602" s="75"/>
      <c r="C602" s="75"/>
      <c r="D602" s="75"/>
    </row>
    <row r="603" spans="1:4" x14ac:dyDescent="0.25">
      <c r="A603" s="75"/>
      <c r="B603" s="75"/>
      <c r="C603" s="75"/>
      <c r="D603" s="75"/>
    </row>
    <row r="604" spans="1:4" x14ac:dyDescent="0.25">
      <c r="A604" s="75"/>
      <c r="B604" s="75"/>
      <c r="C604" s="75"/>
      <c r="D604" s="75"/>
    </row>
    <row r="605" spans="1:4" x14ac:dyDescent="0.25">
      <c r="A605" s="75"/>
      <c r="B605" s="75"/>
      <c r="C605" s="75"/>
      <c r="D605" s="75"/>
    </row>
    <row r="606" spans="1:4" x14ac:dyDescent="0.25">
      <c r="A606" s="75"/>
      <c r="B606" s="75"/>
      <c r="C606" s="75"/>
      <c r="D606" s="75"/>
    </row>
    <row r="607" spans="1:4" x14ac:dyDescent="0.25">
      <c r="A607" s="75"/>
      <c r="B607" s="75"/>
      <c r="C607" s="75"/>
      <c r="D607" s="75"/>
    </row>
    <row r="608" spans="1:4" x14ac:dyDescent="0.25">
      <c r="A608" s="75"/>
      <c r="B608" s="75"/>
      <c r="C608" s="75"/>
      <c r="D608" s="75"/>
    </row>
    <row r="609" spans="1:4" x14ac:dyDescent="0.25">
      <c r="A609" s="75"/>
      <c r="B609" s="75"/>
      <c r="C609" s="75"/>
      <c r="D609" s="75"/>
    </row>
    <row r="610" spans="1:4" x14ac:dyDescent="0.25">
      <c r="A610" s="75"/>
      <c r="B610" s="75"/>
      <c r="C610" s="75"/>
      <c r="D610" s="75"/>
    </row>
    <row r="611" spans="1:4" x14ac:dyDescent="0.25">
      <c r="A611" s="75"/>
      <c r="B611" s="75"/>
      <c r="C611" s="75"/>
      <c r="D611" s="75"/>
    </row>
    <row r="612" spans="1:4" x14ac:dyDescent="0.25">
      <c r="A612" s="75"/>
      <c r="B612" s="75"/>
      <c r="C612" s="75"/>
      <c r="D612" s="75"/>
    </row>
    <row r="613" spans="1:4" x14ac:dyDescent="0.25">
      <c r="A613" s="75"/>
      <c r="B613" s="75"/>
      <c r="C613" s="75"/>
      <c r="D613" s="75"/>
    </row>
    <row r="614" spans="1:4" x14ac:dyDescent="0.25">
      <c r="A614" s="75"/>
      <c r="B614" s="75"/>
      <c r="C614" s="75"/>
      <c r="D614" s="75"/>
    </row>
    <row r="615" spans="1:4" x14ac:dyDescent="0.25">
      <c r="A615" s="75"/>
      <c r="B615" s="75"/>
      <c r="C615" s="75"/>
      <c r="D615" s="75"/>
    </row>
    <row r="616" spans="1:4" x14ac:dyDescent="0.25">
      <c r="A616" s="75"/>
      <c r="B616" s="75"/>
      <c r="C616" s="75"/>
      <c r="D616" s="75"/>
    </row>
    <row r="617" spans="1:4" x14ac:dyDescent="0.25">
      <c r="A617" s="75"/>
      <c r="B617" s="75"/>
      <c r="C617" s="75"/>
      <c r="D617" s="75"/>
    </row>
    <row r="618" spans="1:4" x14ac:dyDescent="0.25">
      <c r="A618" s="75"/>
      <c r="B618" s="75"/>
      <c r="C618" s="75"/>
      <c r="D618" s="75"/>
    </row>
    <row r="619" spans="1:4" x14ac:dyDescent="0.25">
      <c r="A619" s="75"/>
      <c r="B619" s="75"/>
      <c r="C619" s="75"/>
      <c r="D619" s="75"/>
    </row>
    <row r="620" spans="1:4" x14ac:dyDescent="0.25">
      <c r="A620" s="75"/>
      <c r="B620" s="75"/>
      <c r="C620" s="75"/>
      <c r="D620" s="75"/>
    </row>
    <row r="621" spans="1:4" x14ac:dyDescent="0.25">
      <c r="A621" s="75"/>
      <c r="B621" s="75"/>
      <c r="C621" s="75"/>
      <c r="D621" s="75"/>
    </row>
    <row r="622" spans="1:4" x14ac:dyDescent="0.25">
      <c r="A622" s="75"/>
      <c r="B622" s="75"/>
      <c r="C622" s="75"/>
      <c r="D622" s="75"/>
    </row>
    <row r="623" spans="1:4" x14ac:dyDescent="0.25">
      <c r="A623" s="75"/>
      <c r="B623" s="75"/>
      <c r="C623" s="75"/>
      <c r="D623" s="75"/>
    </row>
    <row r="624" spans="1:4" x14ac:dyDescent="0.25">
      <c r="A624" s="75"/>
      <c r="B624" s="75"/>
      <c r="C624" s="75"/>
      <c r="D624" s="75"/>
    </row>
    <row r="625" spans="1:4" x14ac:dyDescent="0.25">
      <c r="A625" s="75"/>
      <c r="B625" s="75"/>
      <c r="C625" s="75"/>
      <c r="D625" s="75"/>
    </row>
    <row r="626" spans="1:4" x14ac:dyDescent="0.25">
      <c r="A626" s="75"/>
      <c r="B626" s="75"/>
      <c r="C626" s="75"/>
      <c r="D626" s="75"/>
    </row>
    <row r="627" spans="1:4" x14ac:dyDescent="0.25">
      <c r="A627" s="75"/>
      <c r="B627" s="75"/>
      <c r="C627" s="75"/>
      <c r="D627" s="75"/>
    </row>
    <row r="628" spans="1:4" x14ac:dyDescent="0.25">
      <c r="A628" s="75"/>
      <c r="B628" s="75"/>
      <c r="C628" s="75"/>
      <c r="D628" s="75"/>
    </row>
    <row r="629" spans="1:4" x14ac:dyDescent="0.25">
      <c r="A629" s="75"/>
      <c r="B629" s="75"/>
      <c r="C629" s="75"/>
      <c r="D629" s="75"/>
    </row>
    <row r="630" spans="1:4" x14ac:dyDescent="0.25">
      <c r="A630" s="75"/>
      <c r="B630" s="75"/>
      <c r="C630" s="75"/>
      <c r="D630" s="75"/>
    </row>
    <row r="631" spans="1:4" x14ac:dyDescent="0.25">
      <c r="A631" s="75"/>
      <c r="B631" s="75"/>
      <c r="C631" s="75"/>
      <c r="D631" s="75"/>
    </row>
    <row r="632" spans="1:4" x14ac:dyDescent="0.25">
      <c r="A632" s="75"/>
      <c r="B632" s="75"/>
      <c r="C632" s="75"/>
      <c r="D632" s="75"/>
    </row>
    <row r="633" spans="1:4" x14ac:dyDescent="0.25">
      <c r="A633" s="75"/>
      <c r="B633" s="75"/>
      <c r="C633" s="75"/>
      <c r="D633" s="75"/>
    </row>
    <row r="634" spans="1:4" x14ac:dyDescent="0.25">
      <c r="A634" s="75"/>
      <c r="B634" s="75"/>
      <c r="C634" s="75"/>
      <c r="D634" s="75"/>
    </row>
    <row r="635" spans="1:4" x14ac:dyDescent="0.25">
      <c r="A635" s="75"/>
      <c r="B635" s="75"/>
      <c r="C635" s="75"/>
      <c r="D635" s="75"/>
    </row>
    <row r="636" spans="1:4" x14ac:dyDescent="0.25">
      <c r="A636" s="75"/>
      <c r="B636" s="75"/>
      <c r="C636" s="75"/>
      <c r="D636" s="75"/>
    </row>
    <row r="637" spans="1:4" x14ac:dyDescent="0.25">
      <c r="A637" s="75"/>
      <c r="B637" s="75"/>
      <c r="C637" s="75"/>
      <c r="D637" s="75"/>
    </row>
    <row r="638" spans="1:4" x14ac:dyDescent="0.25">
      <c r="A638" s="75"/>
      <c r="B638" s="75"/>
      <c r="C638" s="75"/>
      <c r="D638" s="75"/>
    </row>
    <row r="639" spans="1:4" x14ac:dyDescent="0.25">
      <c r="A639" s="75"/>
      <c r="B639" s="75"/>
      <c r="C639" s="75"/>
      <c r="D639" s="75"/>
    </row>
    <row r="640" spans="1:4" x14ac:dyDescent="0.25">
      <c r="A640" s="75"/>
      <c r="B640" s="75"/>
      <c r="C640" s="75"/>
      <c r="D640" s="75"/>
    </row>
    <row r="641" spans="1:4" x14ac:dyDescent="0.25">
      <c r="A641" s="75"/>
      <c r="B641" s="75"/>
      <c r="C641" s="75"/>
      <c r="D641" s="75"/>
    </row>
    <row r="642" spans="1:4" x14ac:dyDescent="0.25">
      <c r="A642" s="75"/>
      <c r="B642" s="75"/>
      <c r="C642" s="75"/>
      <c r="D642" s="75"/>
    </row>
    <row r="643" spans="1:4" x14ac:dyDescent="0.25">
      <c r="A643" s="75"/>
      <c r="B643" s="75"/>
      <c r="C643" s="75"/>
      <c r="D643" s="75"/>
    </row>
    <row r="644" spans="1:4" x14ac:dyDescent="0.25">
      <c r="A644" s="75"/>
      <c r="B644" s="75"/>
      <c r="C644" s="75"/>
      <c r="D644" s="75"/>
    </row>
    <row r="645" spans="1:4" x14ac:dyDescent="0.25">
      <c r="A645" s="75"/>
      <c r="B645" s="75"/>
      <c r="C645" s="75"/>
      <c r="D645" s="75"/>
    </row>
    <row r="646" spans="1:4" x14ac:dyDescent="0.25">
      <c r="A646" s="75"/>
      <c r="B646" s="75"/>
      <c r="C646" s="75"/>
      <c r="D646" s="75"/>
    </row>
    <row r="647" spans="1:4" x14ac:dyDescent="0.25">
      <c r="A647" s="75"/>
      <c r="B647" s="75"/>
      <c r="C647" s="75"/>
      <c r="D647" s="75"/>
    </row>
    <row r="648" spans="1:4" x14ac:dyDescent="0.25">
      <c r="A648" s="75"/>
      <c r="B648" s="75"/>
      <c r="C648" s="75"/>
      <c r="D648" s="75"/>
    </row>
    <row r="649" spans="1:4" x14ac:dyDescent="0.25">
      <c r="A649" s="75"/>
      <c r="B649" s="75"/>
      <c r="C649" s="75"/>
      <c r="D649" s="75"/>
    </row>
    <row r="650" spans="1:4" x14ac:dyDescent="0.25">
      <c r="A650" s="75"/>
      <c r="B650" s="75"/>
      <c r="C650" s="75"/>
      <c r="D650" s="75"/>
    </row>
    <row r="651" spans="1:4" x14ac:dyDescent="0.25">
      <c r="A651" s="75"/>
      <c r="B651" s="75"/>
      <c r="C651" s="75"/>
      <c r="D651" s="75"/>
    </row>
    <row r="652" spans="1:4" x14ac:dyDescent="0.25">
      <c r="A652" s="75"/>
      <c r="B652" s="75"/>
      <c r="C652" s="75"/>
      <c r="D652" s="75"/>
    </row>
    <row r="653" spans="1:4" x14ac:dyDescent="0.25">
      <c r="A653" s="75"/>
      <c r="B653" s="75"/>
      <c r="C653" s="75"/>
      <c r="D653" s="75"/>
    </row>
    <row r="654" spans="1:4" x14ac:dyDescent="0.25">
      <c r="A654" s="75"/>
      <c r="B654" s="75"/>
      <c r="C654" s="75"/>
      <c r="D654" s="75"/>
    </row>
    <row r="655" spans="1:4" x14ac:dyDescent="0.25">
      <c r="A655" s="75"/>
      <c r="B655" s="75"/>
      <c r="C655" s="75"/>
      <c r="D655" s="75"/>
    </row>
    <row r="656" spans="1:4" x14ac:dyDescent="0.25">
      <c r="A656" s="75"/>
      <c r="B656" s="75"/>
      <c r="C656" s="75"/>
      <c r="D656" s="75"/>
    </row>
    <row r="657" spans="1:4" x14ac:dyDescent="0.25">
      <c r="A657" s="75"/>
      <c r="B657" s="75"/>
      <c r="C657" s="75"/>
      <c r="D657" s="75"/>
    </row>
    <row r="658" spans="1:4" x14ac:dyDescent="0.25">
      <c r="A658" s="75"/>
      <c r="B658" s="75"/>
      <c r="C658" s="75"/>
      <c r="D658" s="75"/>
    </row>
    <row r="659" spans="1:4" x14ac:dyDescent="0.25">
      <c r="A659" s="75"/>
      <c r="B659" s="75"/>
      <c r="C659" s="75"/>
      <c r="D659" s="75"/>
    </row>
    <row r="660" spans="1:4" x14ac:dyDescent="0.25">
      <c r="A660" s="75"/>
      <c r="B660" s="75"/>
      <c r="C660" s="75"/>
      <c r="D660" s="75"/>
    </row>
    <row r="661" spans="1:4" x14ac:dyDescent="0.25">
      <c r="A661" s="75"/>
      <c r="B661" s="75"/>
      <c r="C661" s="75"/>
      <c r="D661" s="75"/>
    </row>
    <row r="662" spans="1:4" x14ac:dyDescent="0.25">
      <c r="A662" s="75"/>
      <c r="B662" s="75"/>
      <c r="C662" s="75"/>
      <c r="D662" s="75"/>
    </row>
    <row r="663" spans="1:4" x14ac:dyDescent="0.25">
      <c r="A663" s="75"/>
      <c r="B663" s="75"/>
      <c r="C663" s="75"/>
      <c r="D663" s="75"/>
    </row>
    <row r="664" spans="1:4" x14ac:dyDescent="0.25">
      <c r="A664" s="75"/>
      <c r="B664" s="75"/>
      <c r="C664" s="75"/>
      <c r="D664" s="75"/>
    </row>
    <row r="665" spans="1:4" x14ac:dyDescent="0.25">
      <c r="A665" s="75"/>
      <c r="B665" s="75"/>
      <c r="C665" s="75"/>
      <c r="D665" s="75"/>
    </row>
    <row r="666" spans="1:4" x14ac:dyDescent="0.25">
      <c r="A666" s="75"/>
      <c r="B666" s="75"/>
      <c r="C666" s="75"/>
      <c r="D666" s="75"/>
    </row>
    <row r="667" spans="1:4" x14ac:dyDescent="0.25">
      <c r="A667" s="75"/>
      <c r="B667" s="75"/>
      <c r="C667" s="75"/>
      <c r="D667" s="75"/>
    </row>
    <row r="668" spans="1:4" x14ac:dyDescent="0.25">
      <c r="A668" s="75"/>
      <c r="B668" s="75"/>
      <c r="C668" s="75"/>
      <c r="D668" s="75"/>
    </row>
    <row r="669" spans="1:4" x14ac:dyDescent="0.25">
      <c r="A669" s="75"/>
      <c r="B669" s="75"/>
      <c r="C669" s="75"/>
      <c r="D669" s="75"/>
    </row>
    <row r="670" spans="1:4" x14ac:dyDescent="0.25">
      <c r="A670" s="75"/>
      <c r="B670" s="75"/>
      <c r="C670" s="75"/>
      <c r="D670" s="75"/>
    </row>
    <row r="671" spans="1:4" x14ac:dyDescent="0.25">
      <c r="A671" s="75"/>
      <c r="B671" s="75"/>
      <c r="C671" s="75"/>
      <c r="D671" s="75"/>
    </row>
    <row r="672" spans="1:4" x14ac:dyDescent="0.25">
      <c r="A672" s="75"/>
      <c r="B672" s="75"/>
      <c r="C672" s="75"/>
      <c r="D672" s="75"/>
    </row>
    <row r="673" spans="1:4" x14ac:dyDescent="0.25">
      <c r="A673" s="75"/>
      <c r="B673" s="75"/>
      <c r="C673" s="75"/>
      <c r="D673" s="75"/>
    </row>
    <row r="674" spans="1:4" x14ac:dyDescent="0.25">
      <c r="A674" s="75"/>
      <c r="B674" s="75"/>
      <c r="C674" s="75"/>
      <c r="D674" s="75"/>
    </row>
    <row r="675" spans="1:4" x14ac:dyDescent="0.25">
      <c r="A675" s="75"/>
      <c r="B675" s="75"/>
      <c r="C675" s="75"/>
      <c r="D675" s="75"/>
    </row>
    <row r="676" spans="1:4" x14ac:dyDescent="0.25">
      <c r="A676" s="75"/>
      <c r="B676" s="75"/>
      <c r="C676" s="75"/>
      <c r="D676" s="75"/>
    </row>
    <row r="677" spans="1:4" x14ac:dyDescent="0.25">
      <c r="A677" s="75"/>
      <c r="B677" s="75"/>
      <c r="C677" s="75"/>
      <c r="D677" s="75"/>
    </row>
    <row r="678" spans="1:4" x14ac:dyDescent="0.25">
      <c r="A678" s="75"/>
      <c r="B678" s="75"/>
      <c r="C678" s="75"/>
      <c r="D678" s="75"/>
    </row>
    <row r="679" spans="1:4" x14ac:dyDescent="0.25">
      <c r="A679" s="75"/>
      <c r="B679" s="75"/>
      <c r="C679" s="75"/>
      <c r="D679" s="75"/>
    </row>
    <row r="680" spans="1:4" x14ac:dyDescent="0.25">
      <c r="A680" s="75"/>
      <c r="B680" s="75"/>
      <c r="C680" s="75"/>
      <c r="D680" s="75"/>
    </row>
    <row r="681" spans="1:4" x14ac:dyDescent="0.25">
      <c r="A681" s="75"/>
      <c r="B681" s="75"/>
      <c r="C681" s="75"/>
      <c r="D681" s="75"/>
    </row>
    <row r="682" spans="1:4" x14ac:dyDescent="0.25">
      <c r="A682" s="75"/>
      <c r="B682" s="75"/>
      <c r="C682" s="75"/>
      <c r="D682" s="75"/>
    </row>
    <row r="683" spans="1:4" x14ac:dyDescent="0.25">
      <c r="A683" s="75"/>
      <c r="B683" s="75"/>
      <c r="C683" s="75"/>
      <c r="D683" s="75"/>
    </row>
    <row r="684" spans="1:4" x14ac:dyDescent="0.25">
      <c r="A684" s="75"/>
      <c r="B684" s="75"/>
      <c r="C684" s="75"/>
      <c r="D684" s="75"/>
    </row>
    <row r="685" spans="1:4" x14ac:dyDescent="0.25">
      <c r="A685" s="75"/>
      <c r="B685" s="75"/>
      <c r="C685" s="75"/>
      <c r="D685" s="75"/>
    </row>
    <row r="686" spans="1:4" x14ac:dyDescent="0.25">
      <c r="A686" s="75"/>
      <c r="B686" s="75"/>
      <c r="C686" s="75"/>
      <c r="D686" s="75"/>
    </row>
    <row r="687" spans="1:4" x14ac:dyDescent="0.25">
      <c r="A687" s="75"/>
      <c r="B687" s="75"/>
      <c r="C687" s="75"/>
      <c r="D687" s="75"/>
    </row>
    <row r="688" spans="1:4" x14ac:dyDescent="0.25">
      <c r="A688" s="75"/>
      <c r="B688" s="75"/>
      <c r="C688" s="75"/>
      <c r="D688" s="75"/>
    </row>
    <row r="689" spans="1:4" x14ac:dyDescent="0.25">
      <c r="A689" s="75"/>
      <c r="B689" s="75"/>
      <c r="C689" s="75"/>
      <c r="D689" s="75"/>
    </row>
    <row r="690" spans="1:4" x14ac:dyDescent="0.25">
      <c r="A690" s="75"/>
      <c r="B690" s="75"/>
      <c r="C690" s="75"/>
      <c r="D690" s="75"/>
    </row>
    <row r="691" spans="1:4" x14ac:dyDescent="0.25">
      <c r="A691" s="75"/>
      <c r="B691" s="75"/>
      <c r="C691" s="75"/>
      <c r="D691" s="75"/>
    </row>
    <row r="692" spans="1:4" x14ac:dyDescent="0.25">
      <c r="A692" s="75"/>
      <c r="B692" s="75"/>
      <c r="C692" s="75"/>
      <c r="D692" s="75"/>
    </row>
    <row r="693" spans="1:4" x14ac:dyDescent="0.25">
      <c r="A693" s="75"/>
      <c r="B693" s="75"/>
      <c r="C693" s="75"/>
      <c r="D693" s="75"/>
    </row>
    <row r="694" spans="1:4" x14ac:dyDescent="0.25">
      <c r="A694" s="75"/>
      <c r="B694" s="75"/>
      <c r="C694" s="75"/>
      <c r="D694" s="75"/>
    </row>
    <row r="695" spans="1:4" x14ac:dyDescent="0.25">
      <c r="A695" s="75"/>
      <c r="B695" s="75"/>
      <c r="C695" s="75"/>
      <c r="D695" s="75"/>
    </row>
    <row r="696" spans="1:4" x14ac:dyDescent="0.25">
      <c r="A696" s="75"/>
      <c r="B696" s="75"/>
      <c r="C696" s="75"/>
      <c r="D696" s="75"/>
    </row>
    <row r="697" spans="1:4" x14ac:dyDescent="0.25">
      <c r="A697" s="75"/>
      <c r="B697" s="75"/>
      <c r="C697" s="75"/>
      <c r="D697" s="75"/>
    </row>
    <row r="698" spans="1:4" x14ac:dyDescent="0.25">
      <c r="A698" s="75"/>
      <c r="B698" s="75"/>
      <c r="C698" s="75"/>
      <c r="D698" s="75"/>
    </row>
    <row r="699" spans="1:4" x14ac:dyDescent="0.25">
      <c r="A699" s="75"/>
      <c r="B699" s="75"/>
      <c r="C699" s="75"/>
      <c r="D699" s="75"/>
    </row>
    <row r="700" spans="1:4" x14ac:dyDescent="0.25">
      <c r="A700" s="75"/>
      <c r="B700" s="75"/>
      <c r="C700" s="75"/>
      <c r="D700" s="75"/>
    </row>
    <row r="701" spans="1:4" x14ac:dyDescent="0.25">
      <c r="A701" s="75"/>
      <c r="B701" s="75"/>
      <c r="C701" s="75"/>
      <c r="D701" s="75"/>
    </row>
    <row r="702" spans="1:4" x14ac:dyDescent="0.25">
      <c r="A702" s="75"/>
      <c r="B702" s="75"/>
      <c r="C702" s="75"/>
      <c r="D702" s="75"/>
    </row>
    <row r="703" spans="1:4" x14ac:dyDescent="0.25">
      <c r="A703" s="75"/>
      <c r="B703" s="75"/>
      <c r="C703" s="75"/>
      <c r="D703" s="75"/>
    </row>
    <row r="704" spans="1:4" x14ac:dyDescent="0.25">
      <c r="A704" s="75"/>
      <c r="B704" s="75"/>
      <c r="C704" s="75"/>
      <c r="D704" s="75"/>
    </row>
    <row r="705" spans="1:4" x14ac:dyDescent="0.25">
      <c r="A705" s="75"/>
      <c r="B705" s="75"/>
      <c r="C705" s="75"/>
      <c r="D705" s="75"/>
    </row>
    <row r="706" spans="1:4" x14ac:dyDescent="0.25">
      <c r="A706" s="75"/>
      <c r="B706" s="75"/>
      <c r="C706" s="75"/>
      <c r="D706" s="75"/>
    </row>
    <row r="707" spans="1:4" x14ac:dyDescent="0.25">
      <c r="A707" s="75"/>
      <c r="B707" s="75"/>
      <c r="C707" s="75"/>
      <c r="D707" s="75"/>
    </row>
    <row r="708" spans="1:4" x14ac:dyDescent="0.25">
      <c r="A708" s="75"/>
      <c r="B708" s="75"/>
      <c r="C708" s="75"/>
      <c r="D708" s="75"/>
    </row>
    <row r="709" spans="1:4" x14ac:dyDescent="0.25">
      <c r="A709" s="75"/>
      <c r="B709" s="75"/>
      <c r="C709" s="75"/>
      <c r="D709" s="75"/>
    </row>
    <row r="710" spans="1:4" x14ac:dyDescent="0.25">
      <c r="A710" s="75"/>
      <c r="B710" s="75"/>
      <c r="C710" s="75"/>
      <c r="D710" s="75"/>
    </row>
    <row r="711" spans="1:4" x14ac:dyDescent="0.25">
      <c r="A711" s="75"/>
      <c r="B711" s="75"/>
      <c r="C711" s="75"/>
      <c r="D711" s="75"/>
    </row>
    <row r="712" spans="1:4" x14ac:dyDescent="0.25">
      <c r="A712" s="75"/>
      <c r="B712" s="75"/>
      <c r="C712" s="75"/>
      <c r="D712" s="75"/>
    </row>
    <row r="713" spans="1:4" x14ac:dyDescent="0.25">
      <c r="A713" s="75"/>
      <c r="B713" s="75"/>
      <c r="C713" s="75"/>
      <c r="D713" s="75"/>
    </row>
    <row r="714" spans="1:4" x14ac:dyDescent="0.25">
      <c r="A714" s="75"/>
      <c r="B714" s="75"/>
      <c r="C714" s="75"/>
      <c r="D714" s="75"/>
    </row>
    <row r="715" spans="1:4" x14ac:dyDescent="0.25">
      <c r="A715" s="75"/>
      <c r="B715" s="75"/>
      <c r="C715" s="75"/>
      <c r="D715" s="75"/>
    </row>
    <row r="716" spans="1:4" x14ac:dyDescent="0.25">
      <c r="A716" s="75"/>
      <c r="B716" s="75"/>
      <c r="C716" s="75"/>
      <c r="D716" s="75"/>
    </row>
    <row r="717" spans="1:4" x14ac:dyDescent="0.25">
      <c r="A717" s="75"/>
      <c r="B717" s="75"/>
      <c r="C717" s="75"/>
      <c r="D717" s="75"/>
    </row>
    <row r="718" spans="1:4" x14ac:dyDescent="0.25">
      <c r="A718" s="75"/>
      <c r="B718" s="75"/>
      <c r="C718" s="75"/>
      <c r="D718" s="75"/>
    </row>
    <row r="719" spans="1:4" x14ac:dyDescent="0.25">
      <c r="A719" s="75"/>
      <c r="B719" s="75"/>
      <c r="C719" s="75"/>
      <c r="D719" s="75"/>
    </row>
    <row r="720" spans="1:4" x14ac:dyDescent="0.25">
      <c r="A720" s="75"/>
      <c r="B720" s="75"/>
      <c r="C720" s="75"/>
      <c r="D720" s="75"/>
    </row>
    <row r="721" spans="1:4" x14ac:dyDescent="0.25">
      <c r="A721" s="75"/>
      <c r="B721" s="75"/>
      <c r="C721" s="75"/>
      <c r="D721" s="75"/>
    </row>
    <row r="722" spans="1:4" x14ac:dyDescent="0.25">
      <c r="A722" s="75"/>
      <c r="B722" s="75"/>
      <c r="C722" s="75"/>
      <c r="D722" s="75"/>
    </row>
    <row r="723" spans="1:4" x14ac:dyDescent="0.25">
      <c r="A723" s="75"/>
      <c r="B723" s="75"/>
      <c r="C723" s="75"/>
      <c r="D723" s="75"/>
    </row>
    <row r="724" spans="1:4" x14ac:dyDescent="0.25">
      <c r="A724" s="75"/>
      <c r="B724" s="75"/>
      <c r="C724" s="75"/>
      <c r="D724" s="75"/>
    </row>
    <row r="725" spans="1:4" x14ac:dyDescent="0.25">
      <c r="A725" s="75"/>
      <c r="B725" s="75"/>
      <c r="C725" s="75"/>
      <c r="D725" s="75"/>
    </row>
    <row r="726" spans="1:4" x14ac:dyDescent="0.25">
      <c r="A726" s="75"/>
      <c r="B726" s="75"/>
      <c r="C726" s="75"/>
      <c r="D726" s="75"/>
    </row>
    <row r="727" spans="1:4" x14ac:dyDescent="0.25">
      <c r="A727" s="75"/>
      <c r="B727" s="75"/>
      <c r="C727" s="75"/>
      <c r="D727" s="75"/>
    </row>
    <row r="728" spans="1:4" x14ac:dyDescent="0.25">
      <c r="A728" s="75"/>
      <c r="B728" s="75"/>
      <c r="C728" s="75"/>
      <c r="D728" s="75"/>
    </row>
    <row r="729" spans="1:4" x14ac:dyDescent="0.25">
      <c r="A729" s="75"/>
      <c r="B729" s="75"/>
      <c r="C729" s="75"/>
      <c r="D729" s="75"/>
    </row>
    <row r="730" spans="1:4" x14ac:dyDescent="0.25">
      <c r="A730" s="75"/>
      <c r="B730" s="75"/>
      <c r="C730" s="75"/>
      <c r="D730" s="75"/>
    </row>
    <row r="731" spans="1:4" x14ac:dyDescent="0.25">
      <c r="A731" s="75"/>
      <c r="B731" s="75"/>
      <c r="C731" s="75"/>
      <c r="D731" s="75"/>
    </row>
    <row r="732" spans="1:4" x14ac:dyDescent="0.25">
      <c r="A732" s="75"/>
      <c r="B732" s="75"/>
      <c r="C732" s="75"/>
      <c r="D732" s="75"/>
    </row>
    <row r="733" spans="1:4" x14ac:dyDescent="0.25">
      <c r="A733" s="75"/>
      <c r="B733" s="75"/>
      <c r="C733" s="75"/>
      <c r="D733" s="75"/>
    </row>
    <row r="734" spans="1:4" x14ac:dyDescent="0.25">
      <c r="A734" s="75"/>
      <c r="B734" s="75"/>
      <c r="C734" s="75"/>
      <c r="D734" s="75"/>
    </row>
    <row r="735" spans="1:4" x14ac:dyDescent="0.25">
      <c r="A735" s="75"/>
      <c r="B735" s="75"/>
      <c r="C735" s="75"/>
      <c r="D735" s="75"/>
    </row>
    <row r="736" spans="1:4" x14ac:dyDescent="0.25">
      <c r="A736" s="75"/>
      <c r="B736" s="75"/>
      <c r="C736" s="75"/>
      <c r="D736" s="75"/>
    </row>
    <row r="737" spans="1:4" x14ac:dyDescent="0.25">
      <c r="A737" s="75"/>
      <c r="B737" s="75"/>
      <c r="C737" s="75"/>
      <c r="D737" s="75"/>
    </row>
    <row r="738" spans="1:4" x14ac:dyDescent="0.25">
      <c r="A738" s="75"/>
      <c r="B738" s="75"/>
      <c r="C738" s="75"/>
      <c r="D738" s="75"/>
    </row>
    <row r="739" spans="1:4" x14ac:dyDescent="0.25">
      <c r="A739" s="75"/>
      <c r="B739" s="75"/>
      <c r="C739" s="75"/>
      <c r="D739" s="75"/>
    </row>
    <row r="740" spans="1:4" x14ac:dyDescent="0.25">
      <c r="A740" s="75"/>
      <c r="B740" s="75"/>
      <c r="C740" s="75"/>
      <c r="D740" s="75"/>
    </row>
    <row r="741" spans="1:4" x14ac:dyDescent="0.25">
      <c r="A741" s="75"/>
      <c r="B741" s="75"/>
      <c r="C741" s="75"/>
      <c r="D741" s="75"/>
    </row>
    <row r="742" spans="1:4" x14ac:dyDescent="0.25">
      <c r="A742" s="75"/>
      <c r="B742" s="75"/>
      <c r="C742" s="75"/>
      <c r="D742" s="75"/>
    </row>
    <row r="743" spans="1:4" x14ac:dyDescent="0.25">
      <c r="A743" s="75"/>
      <c r="B743" s="75"/>
      <c r="C743" s="75"/>
      <c r="D743" s="75"/>
    </row>
    <row r="744" spans="1:4" x14ac:dyDescent="0.25">
      <c r="A744" s="75"/>
      <c r="B744" s="75"/>
      <c r="C744" s="75"/>
      <c r="D744" s="75"/>
    </row>
    <row r="745" spans="1:4" x14ac:dyDescent="0.25">
      <c r="A745" s="75"/>
      <c r="B745" s="75"/>
      <c r="C745" s="75"/>
      <c r="D745" s="75"/>
    </row>
    <row r="746" spans="1:4" x14ac:dyDescent="0.25">
      <c r="A746" s="75"/>
      <c r="B746" s="75"/>
      <c r="C746" s="75"/>
      <c r="D746" s="75"/>
    </row>
    <row r="747" spans="1:4" x14ac:dyDescent="0.25">
      <c r="A747" s="75"/>
      <c r="B747" s="75"/>
      <c r="C747" s="75"/>
      <c r="D747" s="75"/>
    </row>
    <row r="748" spans="1:4" x14ac:dyDescent="0.25">
      <c r="A748" s="75"/>
      <c r="B748" s="75"/>
      <c r="C748" s="75"/>
      <c r="D748" s="75"/>
    </row>
    <row r="749" spans="1:4" x14ac:dyDescent="0.25">
      <c r="A749" s="75"/>
      <c r="B749" s="75"/>
      <c r="C749" s="75"/>
      <c r="D749" s="75"/>
    </row>
    <row r="750" spans="1:4" x14ac:dyDescent="0.25">
      <c r="A750" s="75"/>
      <c r="B750" s="75"/>
      <c r="C750" s="75"/>
      <c r="D750" s="75"/>
    </row>
    <row r="751" spans="1:4" x14ac:dyDescent="0.25">
      <c r="A751" s="75"/>
      <c r="B751" s="75"/>
      <c r="C751" s="75"/>
      <c r="D751" s="75"/>
    </row>
    <row r="752" spans="1:4" x14ac:dyDescent="0.25">
      <c r="A752" s="75"/>
      <c r="B752" s="75"/>
      <c r="C752" s="75"/>
      <c r="D752" s="75"/>
    </row>
    <row r="753" spans="1:4" x14ac:dyDescent="0.25">
      <c r="A753" s="75"/>
      <c r="B753" s="75"/>
      <c r="C753" s="75"/>
      <c r="D753" s="75"/>
    </row>
    <row r="754" spans="1:4" x14ac:dyDescent="0.25">
      <c r="A754" s="75"/>
      <c r="B754" s="75"/>
      <c r="C754" s="75"/>
      <c r="D754" s="75"/>
    </row>
    <row r="755" spans="1:4" x14ac:dyDescent="0.25">
      <c r="A755" s="75"/>
      <c r="B755" s="75"/>
      <c r="C755" s="75"/>
      <c r="D755" s="75"/>
    </row>
    <row r="756" spans="1:4" x14ac:dyDescent="0.25">
      <c r="A756" s="75"/>
      <c r="B756" s="75"/>
      <c r="C756" s="75"/>
      <c r="D756" s="75"/>
    </row>
    <row r="757" spans="1:4" x14ac:dyDescent="0.25">
      <c r="A757" s="75"/>
      <c r="B757" s="75"/>
      <c r="C757" s="75"/>
      <c r="D757" s="75"/>
    </row>
    <row r="758" spans="1:4" x14ac:dyDescent="0.25">
      <c r="A758" s="75"/>
      <c r="B758" s="75"/>
      <c r="C758" s="75"/>
      <c r="D758" s="75"/>
    </row>
    <row r="759" spans="1:4" x14ac:dyDescent="0.25">
      <c r="A759" s="75"/>
      <c r="B759" s="75"/>
      <c r="C759" s="75"/>
      <c r="D759" s="75"/>
    </row>
    <row r="760" spans="1:4" x14ac:dyDescent="0.25">
      <c r="A760" s="75"/>
      <c r="B760" s="75"/>
      <c r="C760" s="75"/>
      <c r="D760" s="75"/>
    </row>
    <row r="761" spans="1:4" x14ac:dyDescent="0.25">
      <c r="A761" s="75"/>
      <c r="B761" s="75"/>
      <c r="C761" s="75"/>
      <c r="D761" s="75"/>
    </row>
    <row r="762" spans="1:4" x14ac:dyDescent="0.25">
      <c r="A762" s="75"/>
      <c r="B762" s="75"/>
      <c r="C762" s="75"/>
      <c r="D762" s="75"/>
    </row>
    <row r="763" spans="1:4" x14ac:dyDescent="0.25">
      <c r="A763" s="75"/>
      <c r="B763" s="75"/>
      <c r="C763" s="75"/>
      <c r="D763" s="75"/>
    </row>
    <row r="764" spans="1:4" x14ac:dyDescent="0.25">
      <c r="A764" s="75"/>
      <c r="B764" s="75"/>
      <c r="C764" s="75"/>
      <c r="D764" s="75"/>
    </row>
    <row r="765" spans="1:4" x14ac:dyDescent="0.25">
      <c r="A765" s="75"/>
      <c r="B765" s="75"/>
      <c r="C765" s="75"/>
      <c r="D765" s="75"/>
    </row>
    <row r="766" spans="1:4" x14ac:dyDescent="0.25">
      <c r="A766" s="75"/>
      <c r="B766" s="75"/>
      <c r="C766" s="75"/>
      <c r="D766" s="75"/>
    </row>
    <row r="767" spans="1:4" x14ac:dyDescent="0.25">
      <c r="A767" s="75"/>
      <c r="B767" s="75"/>
      <c r="C767" s="75"/>
      <c r="D767" s="75"/>
    </row>
    <row r="768" spans="1:4" x14ac:dyDescent="0.25">
      <c r="A768" s="75"/>
      <c r="B768" s="75"/>
      <c r="C768" s="75"/>
      <c r="D768" s="75"/>
    </row>
    <row r="769" spans="1:4" x14ac:dyDescent="0.25">
      <c r="A769" s="75"/>
      <c r="B769" s="75"/>
      <c r="C769" s="75"/>
      <c r="D769" s="75"/>
    </row>
    <row r="770" spans="1:4" x14ac:dyDescent="0.25">
      <c r="A770" s="75"/>
      <c r="B770" s="75"/>
      <c r="C770" s="75"/>
      <c r="D770" s="75"/>
    </row>
    <row r="771" spans="1:4" x14ac:dyDescent="0.25">
      <c r="A771" s="75"/>
      <c r="B771" s="75"/>
      <c r="C771" s="75"/>
      <c r="D771" s="75"/>
    </row>
    <row r="772" spans="1:4" x14ac:dyDescent="0.25">
      <c r="A772" s="75"/>
      <c r="B772" s="75"/>
      <c r="C772" s="75"/>
      <c r="D772" s="75"/>
    </row>
    <row r="773" spans="1:4" x14ac:dyDescent="0.25">
      <c r="A773" s="75"/>
      <c r="B773" s="75"/>
      <c r="C773" s="75"/>
      <c r="D773" s="75"/>
    </row>
    <row r="774" spans="1:4" x14ac:dyDescent="0.25">
      <c r="A774" s="75"/>
      <c r="B774" s="75"/>
      <c r="C774" s="75"/>
      <c r="D774" s="75"/>
    </row>
    <row r="775" spans="1:4" x14ac:dyDescent="0.25">
      <c r="A775" s="75"/>
      <c r="B775" s="75"/>
      <c r="C775" s="75"/>
      <c r="D775" s="75"/>
    </row>
    <row r="776" spans="1:4" x14ac:dyDescent="0.25">
      <c r="A776" s="75"/>
      <c r="B776" s="75"/>
      <c r="C776" s="75"/>
      <c r="D776" s="75"/>
    </row>
    <row r="777" spans="1:4" x14ac:dyDescent="0.25">
      <c r="A777" s="75"/>
      <c r="B777" s="75"/>
      <c r="C777" s="75"/>
      <c r="D777" s="75"/>
    </row>
    <row r="778" spans="1:4" x14ac:dyDescent="0.25">
      <c r="A778" s="75"/>
      <c r="B778" s="75"/>
      <c r="C778" s="75"/>
      <c r="D778" s="75"/>
    </row>
    <row r="779" spans="1:4" x14ac:dyDescent="0.25">
      <c r="A779" s="75"/>
      <c r="B779" s="75"/>
      <c r="C779" s="75"/>
      <c r="D779" s="75"/>
    </row>
    <row r="780" spans="1:4" x14ac:dyDescent="0.25">
      <c r="A780" s="75"/>
      <c r="B780" s="75"/>
      <c r="C780" s="75"/>
      <c r="D780" s="75"/>
    </row>
    <row r="781" spans="1:4" x14ac:dyDescent="0.25">
      <c r="A781" s="75"/>
      <c r="B781" s="75"/>
      <c r="C781" s="75"/>
      <c r="D781" s="75"/>
    </row>
    <row r="782" spans="1:4" x14ac:dyDescent="0.25">
      <c r="A782" s="75"/>
      <c r="B782" s="75"/>
      <c r="C782" s="75"/>
      <c r="D782" s="75"/>
    </row>
    <row r="783" spans="1:4" x14ac:dyDescent="0.25">
      <c r="A783" s="75"/>
      <c r="B783" s="75"/>
      <c r="C783" s="75"/>
      <c r="D783" s="75"/>
    </row>
    <row r="784" spans="1:4" x14ac:dyDescent="0.25">
      <c r="A784" s="75"/>
      <c r="B784" s="75"/>
      <c r="C784" s="75"/>
      <c r="D784" s="75"/>
    </row>
    <row r="785" spans="1:4" x14ac:dyDescent="0.25">
      <c r="A785" s="75"/>
      <c r="B785" s="75"/>
      <c r="C785" s="75"/>
      <c r="D785" s="75"/>
    </row>
    <row r="786" spans="1:4" x14ac:dyDescent="0.25">
      <c r="A786" s="75"/>
      <c r="B786" s="75"/>
      <c r="C786" s="75"/>
      <c r="D786" s="75"/>
    </row>
    <row r="787" spans="1:4" x14ac:dyDescent="0.25">
      <c r="A787" s="75"/>
      <c r="B787" s="75"/>
      <c r="C787" s="75"/>
      <c r="D787" s="75"/>
    </row>
    <row r="788" spans="1:4" x14ac:dyDescent="0.25">
      <c r="A788" s="75"/>
      <c r="B788" s="75"/>
      <c r="C788" s="75"/>
      <c r="D788" s="75"/>
    </row>
    <row r="789" spans="1:4" x14ac:dyDescent="0.25">
      <c r="A789" s="75"/>
      <c r="B789" s="75"/>
      <c r="C789" s="75"/>
      <c r="D789" s="75"/>
    </row>
    <row r="790" spans="1:4" x14ac:dyDescent="0.25">
      <c r="A790" s="75"/>
      <c r="B790" s="75"/>
      <c r="C790" s="75"/>
      <c r="D790" s="75"/>
    </row>
    <row r="791" spans="1:4" x14ac:dyDescent="0.25">
      <c r="A791" s="75"/>
      <c r="B791" s="75"/>
      <c r="C791" s="75"/>
      <c r="D791" s="75"/>
    </row>
    <row r="792" spans="1:4" x14ac:dyDescent="0.25">
      <c r="A792" s="75"/>
      <c r="B792" s="75"/>
      <c r="C792" s="75"/>
      <c r="D792" s="75"/>
    </row>
    <row r="793" spans="1:4" x14ac:dyDescent="0.25">
      <c r="A793" s="75"/>
      <c r="B793" s="75"/>
      <c r="C793" s="75"/>
      <c r="D793" s="75"/>
    </row>
    <row r="794" spans="1:4" x14ac:dyDescent="0.25">
      <c r="A794" s="75"/>
      <c r="B794" s="75"/>
      <c r="C794" s="75"/>
      <c r="D794" s="75"/>
    </row>
    <row r="795" spans="1:4" x14ac:dyDescent="0.25">
      <c r="A795" s="75"/>
      <c r="B795" s="75"/>
      <c r="C795" s="75"/>
      <c r="D795" s="75"/>
    </row>
    <row r="796" spans="1:4" x14ac:dyDescent="0.25">
      <c r="A796" s="75"/>
      <c r="B796" s="75"/>
      <c r="C796" s="75"/>
      <c r="D796" s="75"/>
    </row>
    <row r="797" spans="1:4" x14ac:dyDescent="0.25">
      <c r="A797" s="75"/>
      <c r="B797" s="75"/>
      <c r="C797" s="75"/>
      <c r="D797" s="75"/>
    </row>
    <row r="798" spans="1:4" x14ac:dyDescent="0.25">
      <c r="A798" s="75"/>
      <c r="B798" s="75"/>
      <c r="C798" s="75"/>
      <c r="D798" s="75"/>
    </row>
    <row r="799" spans="1:4" x14ac:dyDescent="0.25">
      <c r="A799" s="75"/>
      <c r="B799" s="75"/>
      <c r="C799" s="75"/>
      <c r="D799" s="75"/>
    </row>
    <row r="800" spans="1:4" x14ac:dyDescent="0.25">
      <c r="A800" s="75"/>
      <c r="B800" s="75"/>
      <c r="C800" s="75"/>
      <c r="D800" s="75"/>
    </row>
    <row r="801" spans="1:4" x14ac:dyDescent="0.25">
      <c r="A801" s="75"/>
      <c r="B801" s="75"/>
      <c r="C801" s="75"/>
      <c r="D801" s="75"/>
    </row>
    <row r="802" spans="1:4" x14ac:dyDescent="0.25">
      <c r="A802" s="75"/>
      <c r="B802" s="75"/>
      <c r="C802" s="75"/>
      <c r="D802" s="75"/>
    </row>
    <row r="803" spans="1:4" x14ac:dyDescent="0.25">
      <c r="A803" s="75"/>
      <c r="B803" s="75"/>
      <c r="C803" s="75"/>
      <c r="D803" s="75"/>
    </row>
    <row r="804" spans="1:4" x14ac:dyDescent="0.25">
      <c r="A804" s="75"/>
      <c r="B804" s="75"/>
      <c r="C804" s="75"/>
      <c r="D804" s="75"/>
    </row>
    <row r="805" spans="1:4" x14ac:dyDescent="0.25">
      <c r="A805" s="75"/>
      <c r="B805" s="75"/>
      <c r="C805" s="75"/>
      <c r="D805" s="75"/>
    </row>
    <row r="806" spans="1:4" x14ac:dyDescent="0.25">
      <c r="A806" s="75"/>
      <c r="B806" s="75"/>
      <c r="C806" s="75"/>
      <c r="D806" s="75"/>
    </row>
    <row r="807" spans="1:4" x14ac:dyDescent="0.25">
      <c r="A807" s="75"/>
      <c r="B807" s="75"/>
      <c r="C807" s="75"/>
      <c r="D807" s="75"/>
    </row>
    <row r="808" spans="1:4" x14ac:dyDescent="0.25">
      <c r="A808" s="75"/>
      <c r="B808" s="75"/>
      <c r="C808" s="75"/>
      <c r="D808" s="75"/>
    </row>
    <row r="809" spans="1:4" x14ac:dyDescent="0.25">
      <c r="A809" s="75"/>
      <c r="B809" s="75"/>
      <c r="C809" s="75"/>
      <c r="D809" s="75"/>
    </row>
    <row r="810" spans="1:4" x14ac:dyDescent="0.25">
      <c r="A810" s="75"/>
      <c r="B810" s="75"/>
      <c r="C810" s="75"/>
      <c r="D810" s="75"/>
    </row>
    <row r="811" spans="1:4" x14ac:dyDescent="0.25">
      <c r="A811" s="75"/>
      <c r="B811" s="75"/>
      <c r="C811" s="75"/>
      <c r="D811" s="75"/>
    </row>
    <row r="812" spans="1:4" x14ac:dyDescent="0.25">
      <c r="A812" s="75"/>
      <c r="B812" s="75"/>
      <c r="C812" s="75"/>
      <c r="D812" s="75"/>
    </row>
    <row r="813" spans="1:4" x14ac:dyDescent="0.25">
      <c r="A813" s="75"/>
      <c r="B813" s="75"/>
      <c r="C813" s="75"/>
      <c r="D813" s="75"/>
    </row>
    <row r="814" spans="1:4" x14ac:dyDescent="0.25">
      <c r="A814" s="75"/>
      <c r="B814" s="75"/>
      <c r="C814" s="75"/>
      <c r="D814" s="75"/>
    </row>
    <row r="815" spans="1:4" x14ac:dyDescent="0.25">
      <c r="A815" s="75"/>
      <c r="B815" s="75"/>
      <c r="C815" s="75"/>
      <c r="D815" s="75"/>
    </row>
    <row r="816" spans="1:4" x14ac:dyDescent="0.25">
      <c r="A816" s="75"/>
      <c r="B816" s="75"/>
      <c r="C816" s="75"/>
      <c r="D816" s="75"/>
    </row>
    <row r="817" spans="1:4" x14ac:dyDescent="0.25">
      <c r="A817" s="75"/>
      <c r="B817" s="75"/>
      <c r="C817" s="75"/>
      <c r="D817" s="75"/>
    </row>
    <row r="818" spans="1:4" x14ac:dyDescent="0.25">
      <c r="A818" s="75"/>
      <c r="B818" s="75"/>
      <c r="C818" s="75"/>
      <c r="D818" s="75"/>
    </row>
    <row r="819" spans="1:4" x14ac:dyDescent="0.25">
      <c r="A819" s="75"/>
      <c r="B819" s="75"/>
      <c r="C819" s="75"/>
      <c r="D819" s="75"/>
    </row>
    <row r="820" spans="1:4" x14ac:dyDescent="0.25">
      <c r="A820" s="75"/>
      <c r="B820" s="75"/>
      <c r="C820" s="75"/>
      <c r="D820" s="75"/>
    </row>
    <row r="821" spans="1:4" x14ac:dyDescent="0.25">
      <c r="A821" s="75"/>
      <c r="B821" s="75"/>
      <c r="C821" s="75"/>
      <c r="D821" s="75"/>
    </row>
    <row r="822" spans="1:4" x14ac:dyDescent="0.25">
      <c r="A822" s="75"/>
      <c r="B822" s="75"/>
      <c r="C822" s="75"/>
      <c r="D822" s="75"/>
    </row>
    <row r="823" spans="1:4" x14ac:dyDescent="0.25">
      <c r="A823" s="75"/>
      <c r="B823" s="75"/>
      <c r="C823" s="75"/>
      <c r="D823" s="75"/>
    </row>
    <row r="824" spans="1:4" x14ac:dyDescent="0.25">
      <c r="A824" s="75"/>
      <c r="B824" s="75"/>
      <c r="C824" s="75"/>
      <c r="D824" s="75"/>
    </row>
    <row r="825" spans="1:4" x14ac:dyDescent="0.25">
      <c r="A825" s="75"/>
      <c r="B825" s="75"/>
      <c r="C825" s="75"/>
      <c r="D825" s="75"/>
    </row>
    <row r="826" spans="1:4" x14ac:dyDescent="0.25">
      <c r="A826" s="75"/>
      <c r="B826" s="75"/>
      <c r="C826" s="75"/>
      <c r="D826" s="75"/>
    </row>
    <row r="827" spans="1:4" x14ac:dyDescent="0.25">
      <c r="A827" s="75"/>
      <c r="B827" s="75"/>
      <c r="C827" s="75"/>
      <c r="D827" s="75"/>
    </row>
    <row r="828" spans="1:4" x14ac:dyDescent="0.25">
      <c r="A828" s="75"/>
      <c r="B828" s="75"/>
      <c r="C828" s="75"/>
      <c r="D828" s="75"/>
    </row>
    <row r="829" spans="1:4" x14ac:dyDescent="0.25">
      <c r="A829" s="75"/>
      <c r="B829" s="75"/>
      <c r="C829" s="75"/>
      <c r="D829" s="75"/>
    </row>
    <row r="830" spans="1:4" x14ac:dyDescent="0.25">
      <c r="A830" s="75"/>
      <c r="B830" s="75"/>
      <c r="C830" s="75"/>
      <c r="D830" s="75"/>
    </row>
    <row r="831" spans="1:4" x14ac:dyDescent="0.25">
      <c r="A831" s="75"/>
      <c r="B831" s="75"/>
      <c r="C831" s="75"/>
      <c r="D831" s="75"/>
    </row>
    <row r="832" spans="1:4" x14ac:dyDescent="0.25">
      <c r="A832" s="75"/>
      <c r="B832" s="75"/>
      <c r="C832" s="75"/>
      <c r="D832" s="75"/>
    </row>
    <row r="833" spans="1:4" x14ac:dyDescent="0.25">
      <c r="A833" s="75"/>
      <c r="B833" s="75"/>
      <c r="C833" s="75"/>
      <c r="D833" s="75"/>
    </row>
    <row r="834" spans="1:4" x14ac:dyDescent="0.25">
      <c r="A834" s="75"/>
      <c r="B834" s="75"/>
      <c r="C834" s="75"/>
      <c r="D834" s="75"/>
    </row>
    <row r="835" spans="1:4" x14ac:dyDescent="0.25">
      <c r="A835" s="75"/>
      <c r="B835" s="75"/>
      <c r="C835" s="75"/>
      <c r="D835" s="75"/>
    </row>
    <row r="836" spans="1:4" x14ac:dyDescent="0.25">
      <c r="A836" s="75"/>
      <c r="B836" s="75"/>
      <c r="C836" s="75"/>
      <c r="D836" s="75"/>
    </row>
    <row r="837" spans="1:4" x14ac:dyDescent="0.25">
      <c r="A837" s="75"/>
      <c r="B837" s="75"/>
      <c r="C837" s="75"/>
      <c r="D837" s="75"/>
    </row>
    <row r="838" spans="1:4" x14ac:dyDescent="0.25">
      <c r="A838" s="75"/>
      <c r="B838" s="75"/>
      <c r="C838" s="75"/>
      <c r="D838" s="75"/>
    </row>
    <row r="839" spans="1:4" x14ac:dyDescent="0.25">
      <c r="A839" s="75"/>
      <c r="B839" s="75"/>
      <c r="C839" s="75"/>
      <c r="D839" s="75"/>
    </row>
    <row r="840" spans="1:4" x14ac:dyDescent="0.25">
      <c r="A840" s="75"/>
      <c r="B840" s="75"/>
      <c r="C840" s="75"/>
      <c r="D840" s="75"/>
    </row>
    <row r="841" spans="1:4" x14ac:dyDescent="0.25">
      <c r="A841" s="75"/>
      <c r="B841" s="75"/>
      <c r="C841" s="75"/>
      <c r="D841" s="75"/>
    </row>
    <row r="842" spans="1:4" x14ac:dyDescent="0.25">
      <c r="A842" s="75"/>
      <c r="B842" s="75"/>
      <c r="C842" s="75"/>
      <c r="D842" s="75"/>
    </row>
    <row r="843" spans="1:4" x14ac:dyDescent="0.25">
      <c r="A843" s="75"/>
      <c r="B843" s="75"/>
      <c r="C843" s="75"/>
      <c r="D843" s="75"/>
    </row>
    <row r="844" spans="1:4" x14ac:dyDescent="0.25">
      <c r="A844" s="75"/>
      <c r="B844" s="75"/>
      <c r="C844" s="75"/>
      <c r="D844" s="75"/>
    </row>
    <row r="845" spans="1:4" x14ac:dyDescent="0.25">
      <c r="A845" s="75"/>
      <c r="B845" s="75"/>
      <c r="C845" s="75"/>
      <c r="D845" s="75"/>
    </row>
    <row r="846" spans="1:4" x14ac:dyDescent="0.25">
      <c r="A846" s="75"/>
      <c r="B846" s="75"/>
      <c r="C846" s="75"/>
      <c r="D846" s="75"/>
    </row>
    <row r="847" spans="1:4" x14ac:dyDescent="0.25">
      <c r="A847" s="75"/>
      <c r="B847" s="75"/>
      <c r="C847" s="75"/>
      <c r="D847" s="75"/>
    </row>
    <row r="848" spans="1:4" x14ac:dyDescent="0.25">
      <c r="A848" s="75"/>
      <c r="B848" s="75"/>
      <c r="C848" s="75"/>
      <c r="D848" s="75"/>
    </row>
    <row r="849" spans="1:4" x14ac:dyDescent="0.25">
      <c r="A849" s="75"/>
      <c r="B849" s="75"/>
      <c r="C849" s="75"/>
      <c r="D849" s="75"/>
    </row>
    <row r="850" spans="1:4" x14ac:dyDescent="0.25">
      <c r="A850" s="75"/>
      <c r="B850" s="75"/>
      <c r="C850" s="75"/>
      <c r="D850" s="75"/>
    </row>
    <row r="851" spans="1:4" x14ac:dyDescent="0.25">
      <c r="A851" s="75"/>
      <c r="B851" s="75"/>
      <c r="C851" s="75"/>
      <c r="D851" s="75"/>
    </row>
    <row r="852" spans="1:4" x14ac:dyDescent="0.25">
      <c r="A852" s="75"/>
      <c r="B852" s="75"/>
      <c r="C852" s="75"/>
      <c r="D852" s="75"/>
    </row>
    <row r="853" spans="1:4" x14ac:dyDescent="0.25">
      <c r="A853" s="75"/>
      <c r="B853" s="75"/>
      <c r="C853" s="75"/>
      <c r="D853" s="75"/>
    </row>
    <row r="854" spans="1:4" x14ac:dyDescent="0.25">
      <c r="A854" s="75"/>
      <c r="B854" s="75"/>
      <c r="C854" s="75"/>
      <c r="D854" s="75"/>
    </row>
    <row r="855" spans="1:4" x14ac:dyDescent="0.25">
      <c r="A855" s="75"/>
      <c r="B855" s="75"/>
      <c r="C855" s="75"/>
      <c r="D855" s="75"/>
    </row>
    <row r="856" spans="1:4" x14ac:dyDescent="0.25">
      <c r="A856" s="75"/>
      <c r="B856" s="75"/>
      <c r="C856" s="75"/>
      <c r="D856" s="75"/>
    </row>
    <row r="857" spans="1:4" x14ac:dyDescent="0.25">
      <c r="A857" s="75"/>
      <c r="B857" s="75"/>
      <c r="C857" s="75"/>
      <c r="D857" s="75"/>
    </row>
    <row r="858" spans="1:4" x14ac:dyDescent="0.25">
      <c r="A858" s="75"/>
      <c r="B858" s="75"/>
      <c r="C858" s="75"/>
      <c r="D858" s="75"/>
    </row>
    <row r="859" spans="1:4" x14ac:dyDescent="0.25">
      <c r="A859" s="75"/>
      <c r="B859" s="75"/>
      <c r="C859" s="75"/>
      <c r="D859" s="75"/>
    </row>
    <row r="860" spans="1:4" x14ac:dyDescent="0.25">
      <c r="A860" s="75"/>
      <c r="B860" s="75"/>
      <c r="C860" s="75"/>
      <c r="D860" s="75"/>
    </row>
    <row r="861" spans="1:4" x14ac:dyDescent="0.25">
      <c r="A861" s="75"/>
      <c r="B861" s="75"/>
      <c r="C861" s="75"/>
      <c r="D861" s="75"/>
    </row>
    <row r="862" spans="1:4" x14ac:dyDescent="0.25">
      <c r="A862" s="75"/>
      <c r="B862" s="75"/>
      <c r="C862" s="75"/>
      <c r="D862" s="75"/>
    </row>
    <row r="863" spans="1:4" x14ac:dyDescent="0.25">
      <c r="A863" s="75"/>
      <c r="B863" s="75"/>
      <c r="C863" s="75"/>
      <c r="D863" s="75"/>
    </row>
    <row r="864" spans="1:4" x14ac:dyDescent="0.25">
      <c r="A864" s="75"/>
      <c r="B864" s="75"/>
      <c r="C864" s="75"/>
      <c r="D864" s="75"/>
    </row>
    <row r="865" spans="1:4" x14ac:dyDescent="0.25">
      <c r="A865" s="75"/>
      <c r="B865" s="75"/>
      <c r="C865" s="75"/>
      <c r="D865" s="75"/>
    </row>
    <row r="866" spans="1:4" x14ac:dyDescent="0.25">
      <c r="A866" s="75"/>
      <c r="B866" s="75"/>
      <c r="C866" s="75"/>
      <c r="D866" s="75"/>
    </row>
    <row r="867" spans="1:4" x14ac:dyDescent="0.25">
      <c r="A867" s="75"/>
      <c r="B867" s="75"/>
      <c r="C867" s="75"/>
      <c r="D867" s="75"/>
    </row>
    <row r="868" spans="1:4" x14ac:dyDescent="0.25">
      <c r="A868" s="75"/>
      <c r="B868" s="75"/>
      <c r="C868" s="75"/>
      <c r="D868" s="75"/>
    </row>
    <row r="869" spans="1:4" x14ac:dyDescent="0.25">
      <c r="A869" s="75"/>
      <c r="B869" s="75"/>
      <c r="C869" s="75"/>
      <c r="D869" s="75"/>
    </row>
    <row r="870" spans="1:4" x14ac:dyDescent="0.25">
      <c r="A870" s="75"/>
      <c r="B870" s="75"/>
      <c r="C870" s="75"/>
      <c r="D870" s="75"/>
    </row>
    <row r="871" spans="1:4" x14ac:dyDescent="0.25">
      <c r="A871" s="75"/>
      <c r="B871" s="75"/>
      <c r="C871" s="75"/>
      <c r="D871" s="75"/>
    </row>
    <row r="872" spans="1:4" x14ac:dyDescent="0.25">
      <c r="A872" s="75"/>
      <c r="B872" s="75"/>
      <c r="C872" s="75"/>
      <c r="D872" s="75"/>
    </row>
    <row r="873" spans="1:4" x14ac:dyDescent="0.25">
      <c r="A873" s="75"/>
      <c r="B873" s="75"/>
      <c r="C873" s="75"/>
      <c r="D873" s="75"/>
    </row>
    <row r="874" spans="1:4" x14ac:dyDescent="0.25">
      <c r="A874" s="75"/>
      <c r="B874" s="75"/>
      <c r="C874" s="75"/>
      <c r="D874" s="75"/>
    </row>
    <row r="875" spans="1:4" x14ac:dyDescent="0.25">
      <c r="A875" s="75"/>
      <c r="B875" s="75"/>
      <c r="C875" s="75"/>
      <c r="D875" s="75"/>
    </row>
    <row r="876" spans="1:4" x14ac:dyDescent="0.25">
      <c r="A876" s="75"/>
      <c r="B876" s="75"/>
      <c r="C876" s="75"/>
      <c r="D876" s="75"/>
    </row>
    <row r="877" spans="1:4" x14ac:dyDescent="0.25">
      <c r="A877" s="75"/>
      <c r="B877" s="75"/>
      <c r="C877" s="75"/>
      <c r="D877" s="75"/>
    </row>
    <row r="878" spans="1:4" x14ac:dyDescent="0.25">
      <c r="A878" s="75"/>
      <c r="B878" s="75"/>
      <c r="C878" s="75"/>
      <c r="D878" s="75"/>
    </row>
    <row r="879" spans="1:4" x14ac:dyDescent="0.25">
      <c r="A879" s="75"/>
      <c r="B879" s="75"/>
      <c r="C879" s="75"/>
      <c r="D879" s="75"/>
    </row>
    <row r="880" spans="1:4" x14ac:dyDescent="0.25">
      <c r="A880" s="75"/>
      <c r="B880" s="75"/>
      <c r="C880" s="75"/>
      <c r="D880" s="75"/>
    </row>
    <row r="881" spans="1:4" x14ac:dyDescent="0.25">
      <c r="A881" s="75"/>
      <c r="B881" s="75"/>
      <c r="C881" s="75"/>
      <c r="D881" s="75"/>
    </row>
    <row r="882" spans="1:4" x14ac:dyDescent="0.25">
      <c r="A882" s="75"/>
      <c r="B882" s="75"/>
      <c r="C882" s="75"/>
      <c r="D882" s="75"/>
    </row>
    <row r="883" spans="1:4" x14ac:dyDescent="0.25">
      <c r="A883" s="75"/>
      <c r="B883" s="75"/>
      <c r="C883" s="75"/>
      <c r="D883" s="75"/>
    </row>
    <row r="884" spans="1:4" x14ac:dyDescent="0.25">
      <c r="A884" s="75"/>
      <c r="B884" s="75"/>
      <c r="C884" s="75"/>
      <c r="D884" s="75"/>
    </row>
    <row r="885" spans="1:4" x14ac:dyDescent="0.25">
      <c r="A885" s="75"/>
      <c r="B885" s="75"/>
      <c r="C885" s="75"/>
      <c r="D885" s="75"/>
    </row>
    <row r="886" spans="1:4" x14ac:dyDescent="0.25">
      <c r="A886" s="75"/>
      <c r="B886" s="75"/>
      <c r="C886" s="75"/>
      <c r="D886" s="75"/>
    </row>
    <row r="887" spans="1:4" x14ac:dyDescent="0.25">
      <c r="A887" s="75"/>
      <c r="B887" s="75"/>
      <c r="C887" s="75"/>
      <c r="D887" s="75"/>
    </row>
    <row r="888" spans="1:4" x14ac:dyDescent="0.25">
      <c r="A888" s="75"/>
      <c r="B888" s="75"/>
      <c r="C888" s="75"/>
      <c r="D888" s="75"/>
    </row>
    <row r="889" spans="1:4" x14ac:dyDescent="0.25">
      <c r="A889" s="75"/>
      <c r="B889" s="75"/>
      <c r="C889" s="75"/>
      <c r="D889" s="75"/>
    </row>
    <row r="890" spans="1:4" x14ac:dyDescent="0.25">
      <c r="A890" s="75"/>
      <c r="B890" s="75"/>
      <c r="C890" s="75"/>
      <c r="D890" s="75"/>
    </row>
    <row r="891" spans="1:4" x14ac:dyDescent="0.25">
      <c r="A891" s="75"/>
      <c r="B891" s="75"/>
      <c r="C891" s="75"/>
      <c r="D891" s="75"/>
    </row>
    <row r="892" spans="1:4" x14ac:dyDescent="0.25">
      <c r="A892" s="75"/>
      <c r="B892" s="75"/>
      <c r="C892" s="75"/>
      <c r="D892" s="75"/>
    </row>
    <row r="893" spans="1:4" x14ac:dyDescent="0.25">
      <c r="A893" s="75"/>
      <c r="B893" s="75"/>
      <c r="C893" s="75"/>
      <c r="D893" s="75"/>
    </row>
    <row r="894" spans="1:4" x14ac:dyDescent="0.25">
      <c r="A894" s="75"/>
      <c r="B894" s="75"/>
      <c r="C894" s="75"/>
      <c r="D894" s="75"/>
    </row>
    <row r="895" spans="1:4" x14ac:dyDescent="0.25">
      <c r="A895" s="75"/>
      <c r="B895" s="75"/>
      <c r="C895" s="75"/>
      <c r="D895" s="75"/>
    </row>
    <row r="896" spans="1:4" x14ac:dyDescent="0.25">
      <c r="A896" s="75"/>
      <c r="B896" s="75"/>
      <c r="C896" s="75"/>
      <c r="D896" s="75"/>
    </row>
    <row r="897" spans="1:4" x14ac:dyDescent="0.25">
      <c r="A897" s="75"/>
      <c r="B897" s="75"/>
      <c r="C897" s="75"/>
      <c r="D897" s="75"/>
    </row>
    <row r="898" spans="1:4" x14ac:dyDescent="0.25">
      <c r="A898" s="75"/>
      <c r="B898" s="75"/>
      <c r="C898" s="75"/>
      <c r="D898" s="75"/>
    </row>
    <row r="899" spans="1:4" x14ac:dyDescent="0.25">
      <c r="A899" s="75"/>
      <c r="B899" s="75"/>
      <c r="C899" s="75"/>
      <c r="D899" s="75"/>
    </row>
    <row r="900" spans="1:4" x14ac:dyDescent="0.25">
      <c r="A900" s="75"/>
      <c r="B900" s="75"/>
      <c r="C900" s="75"/>
      <c r="D900" s="75"/>
    </row>
    <row r="901" spans="1:4" x14ac:dyDescent="0.25">
      <c r="A901" s="75"/>
      <c r="B901" s="75"/>
      <c r="C901" s="75"/>
      <c r="D901" s="75"/>
    </row>
    <row r="902" spans="1:4" x14ac:dyDescent="0.25">
      <c r="A902" s="75"/>
      <c r="B902" s="75"/>
      <c r="C902" s="75"/>
      <c r="D902" s="75"/>
    </row>
    <row r="903" spans="1:4" x14ac:dyDescent="0.25">
      <c r="A903" s="75"/>
      <c r="B903" s="75"/>
      <c r="C903" s="75"/>
      <c r="D903" s="75"/>
    </row>
    <row r="904" spans="1:4" x14ac:dyDescent="0.25">
      <c r="A904" s="75"/>
      <c r="B904" s="75"/>
      <c r="C904" s="75"/>
      <c r="D904" s="75"/>
    </row>
    <row r="905" spans="1:4" x14ac:dyDescent="0.25">
      <c r="A905" s="75"/>
      <c r="B905" s="75"/>
      <c r="C905" s="75"/>
      <c r="D905" s="75"/>
    </row>
    <row r="906" spans="1:4" x14ac:dyDescent="0.25">
      <c r="A906" s="75"/>
      <c r="B906" s="75"/>
      <c r="C906" s="75"/>
      <c r="D906" s="75"/>
    </row>
    <row r="907" spans="1:4" x14ac:dyDescent="0.25">
      <c r="A907" s="75"/>
      <c r="B907" s="75"/>
      <c r="C907" s="75"/>
      <c r="D907" s="75"/>
    </row>
    <row r="908" spans="1:4" x14ac:dyDescent="0.25">
      <c r="A908" s="75"/>
      <c r="B908" s="75"/>
      <c r="C908" s="75"/>
      <c r="D908" s="75"/>
    </row>
    <row r="909" spans="1:4" x14ac:dyDescent="0.25">
      <c r="A909" s="75"/>
      <c r="B909" s="75"/>
      <c r="C909" s="75"/>
      <c r="D909" s="75"/>
    </row>
    <row r="910" spans="1:4" x14ac:dyDescent="0.25">
      <c r="A910" s="75"/>
      <c r="B910" s="75"/>
      <c r="C910" s="75"/>
      <c r="D910" s="75"/>
    </row>
    <row r="911" spans="1:4" x14ac:dyDescent="0.25">
      <c r="A911" s="75"/>
      <c r="B911" s="75"/>
      <c r="C911" s="75"/>
      <c r="D911" s="75"/>
    </row>
    <row r="912" spans="1:4" x14ac:dyDescent="0.25">
      <c r="A912" s="75"/>
      <c r="B912" s="75"/>
      <c r="C912" s="75"/>
      <c r="D912" s="75"/>
    </row>
    <row r="913" spans="1:4" x14ac:dyDescent="0.25">
      <c r="A913" s="75"/>
      <c r="B913" s="75"/>
      <c r="C913" s="75"/>
      <c r="D913" s="75"/>
    </row>
    <row r="914" spans="1:4" x14ac:dyDescent="0.25">
      <c r="A914" s="75"/>
      <c r="B914" s="75"/>
      <c r="C914" s="75"/>
      <c r="D914" s="75"/>
    </row>
    <row r="915" spans="1:4" x14ac:dyDescent="0.25">
      <c r="A915" s="75"/>
      <c r="B915" s="75"/>
      <c r="C915" s="75"/>
      <c r="D915" s="75"/>
    </row>
    <row r="916" spans="1:4" x14ac:dyDescent="0.25">
      <c r="A916" s="75"/>
      <c r="B916" s="75"/>
      <c r="C916" s="75"/>
      <c r="D916" s="75"/>
    </row>
    <row r="917" spans="1:4" x14ac:dyDescent="0.25">
      <c r="A917" s="75"/>
      <c r="B917" s="75"/>
      <c r="C917" s="75"/>
      <c r="D917" s="75"/>
    </row>
    <row r="918" spans="1:4" x14ac:dyDescent="0.25">
      <c r="A918" s="75"/>
      <c r="B918" s="75"/>
      <c r="C918" s="75"/>
      <c r="D918" s="75"/>
    </row>
    <row r="919" spans="1:4" x14ac:dyDescent="0.25">
      <c r="A919" s="75"/>
      <c r="B919" s="75"/>
      <c r="C919" s="75"/>
      <c r="D919" s="75"/>
    </row>
    <row r="920" spans="1:4" x14ac:dyDescent="0.25">
      <c r="A920" s="75"/>
      <c r="B920" s="75"/>
      <c r="C920" s="75"/>
      <c r="D920" s="75"/>
    </row>
    <row r="921" spans="1:4" x14ac:dyDescent="0.25">
      <c r="A921" s="75"/>
      <c r="B921" s="75"/>
      <c r="C921" s="75"/>
      <c r="D921" s="75"/>
    </row>
    <row r="922" spans="1:4" x14ac:dyDescent="0.25">
      <c r="A922" s="75"/>
      <c r="B922" s="75"/>
      <c r="C922" s="75"/>
      <c r="D922" s="75"/>
    </row>
    <row r="923" spans="1:4" x14ac:dyDescent="0.25">
      <c r="A923" s="75"/>
      <c r="B923" s="75"/>
      <c r="C923" s="75"/>
      <c r="D923" s="75"/>
    </row>
    <row r="924" spans="1:4" x14ac:dyDescent="0.25">
      <c r="A924" s="75"/>
      <c r="B924" s="75"/>
      <c r="C924" s="75"/>
      <c r="D924" s="75"/>
    </row>
    <row r="925" spans="1:4" x14ac:dyDescent="0.25">
      <c r="A925" s="75"/>
      <c r="B925" s="75"/>
      <c r="C925" s="75"/>
      <c r="D925" s="75"/>
    </row>
    <row r="926" spans="1:4" x14ac:dyDescent="0.25">
      <c r="A926" s="75"/>
      <c r="B926" s="75"/>
      <c r="C926" s="75"/>
      <c r="D926" s="75"/>
    </row>
    <row r="927" spans="1:4" x14ac:dyDescent="0.25">
      <c r="A927" s="75"/>
      <c r="B927" s="75"/>
      <c r="C927" s="75"/>
      <c r="D927" s="75"/>
    </row>
    <row r="928" spans="1:4" x14ac:dyDescent="0.25">
      <c r="A928" s="75"/>
      <c r="B928" s="75"/>
      <c r="C928" s="75"/>
      <c r="D928" s="75"/>
    </row>
    <row r="929" spans="1:4" x14ac:dyDescent="0.25">
      <c r="A929" s="75"/>
      <c r="B929" s="75"/>
      <c r="C929" s="75"/>
      <c r="D929" s="75"/>
    </row>
    <row r="930" spans="1:4" x14ac:dyDescent="0.25">
      <c r="A930" s="75"/>
      <c r="B930" s="75"/>
      <c r="C930" s="75"/>
      <c r="D930" s="75"/>
    </row>
    <row r="931" spans="1:4" x14ac:dyDescent="0.25">
      <c r="A931" s="75"/>
      <c r="B931" s="75"/>
      <c r="C931" s="75"/>
      <c r="D931" s="75"/>
    </row>
    <row r="932" spans="1:4" x14ac:dyDescent="0.25">
      <c r="A932" s="75"/>
      <c r="B932" s="75"/>
      <c r="C932" s="75"/>
      <c r="D932" s="75"/>
    </row>
    <row r="933" spans="1:4" x14ac:dyDescent="0.25">
      <c r="A933" s="75"/>
      <c r="B933" s="75"/>
      <c r="C933" s="75"/>
      <c r="D933" s="75"/>
    </row>
    <row r="934" spans="1:4" x14ac:dyDescent="0.25">
      <c r="A934" s="75"/>
      <c r="B934" s="75"/>
      <c r="C934" s="75"/>
      <c r="D934" s="75"/>
    </row>
    <row r="935" spans="1:4" x14ac:dyDescent="0.25">
      <c r="A935" s="75"/>
      <c r="B935" s="75"/>
      <c r="C935" s="75"/>
      <c r="D935" s="75"/>
    </row>
    <row r="936" spans="1:4" x14ac:dyDescent="0.25">
      <c r="A936" s="75"/>
      <c r="B936" s="75"/>
      <c r="C936" s="75"/>
      <c r="D936" s="75"/>
    </row>
    <row r="937" spans="1:4" x14ac:dyDescent="0.25">
      <c r="A937" s="75"/>
      <c r="B937" s="75"/>
      <c r="C937" s="75"/>
      <c r="D937" s="75"/>
    </row>
    <row r="938" spans="1:4" x14ac:dyDescent="0.25">
      <c r="A938" s="75"/>
      <c r="B938" s="75"/>
      <c r="C938" s="75"/>
      <c r="D938" s="75"/>
    </row>
    <row r="939" spans="1:4" x14ac:dyDescent="0.25">
      <c r="A939" s="75"/>
      <c r="B939" s="75"/>
      <c r="C939" s="75"/>
      <c r="D939" s="75"/>
    </row>
    <row r="940" spans="1:4" x14ac:dyDescent="0.25">
      <c r="A940" s="75"/>
      <c r="B940" s="75"/>
      <c r="C940" s="75"/>
      <c r="D940" s="75"/>
    </row>
    <row r="941" spans="1:4" x14ac:dyDescent="0.25">
      <c r="A941" s="75"/>
      <c r="B941" s="75"/>
      <c r="C941" s="75"/>
      <c r="D941" s="75"/>
    </row>
    <row r="942" spans="1:4" x14ac:dyDescent="0.25">
      <c r="A942" s="75"/>
      <c r="B942" s="75"/>
      <c r="C942" s="75"/>
      <c r="D942" s="75"/>
    </row>
    <row r="943" spans="1:4" x14ac:dyDescent="0.25">
      <c r="A943" s="75"/>
      <c r="B943" s="75"/>
      <c r="C943" s="75"/>
      <c r="D943" s="75"/>
    </row>
    <row r="944" spans="1:4" x14ac:dyDescent="0.25">
      <c r="A944" s="75"/>
      <c r="B944" s="75"/>
      <c r="C944" s="75"/>
      <c r="D944" s="75"/>
    </row>
    <row r="945" spans="1:4" x14ac:dyDescent="0.25">
      <c r="A945" s="75"/>
      <c r="B945" s="75"/>
      <c r="C945" s="75"/>
      <c r="D945" s="75"/>
    </row>
    <row r="946" spans="1:4" x14ac:dyDescent="0.25">
      <c r="A946" s="75"/>
      <c r="B946" s="75"/>
      <c r="C946" s="75"/>
      <c r="D946" s="75"/>
    </row>
    <row r="947" spans="1:4" x14ac:dyDescent="0.25">
      <c r="A947" s="75"/>
      <c r="B947" s="75"/>
      <c r="C947" s="75"/>
      <c r="D947" s="75"/>
    </row>
    <row r="948" spans="1:4" x14ac:dyDescent="0.25">
      <c r="A948" s="75"/>
      <c r="B948" s="75"/>
      <c r="C948" s="75"/>
      <c r="D948" s="75"/>
    </row>
    <row r="949" spans="1:4" x14ac:dyDescent="0.25">
      <c r="A949" s="75"/>
      <c r="B949" s="75"/>
      <c r="C949" s="75"/>
      <c r="D949" s="75"/>
    </row>
    <row r="950" spans="1:4" x14ac:dyDescent="0.25">
      <c r="A950" s="75"/>
      <c r="B950" s="75"/>
      <c r="C950" s="75"/>
      <c r="D950" s="75"/>
    </row>
    <row r="951" spans="1:4" x14ac:dyDescent="0.25">
      <c r="A951" s="75"/>
      <c r="B951" s="75"/>
      <c r="C951" s="75"/>
      <c r="D951" s="75"/>
    </row>
    <row r="952" spans="1:4" x14ac:dyDescent="0.25">
      <c r="A952" s="75"/>
      <c r="B952" s="75"/>
      <c r="C952" s="75"/>
      <c r="D952" s="75"/>
    </row>
    <row r="953" spans="1:4" x14ac:dyDescent="0.25">
      <c r="A953" s="75"/>
      <c r="B953" s="75"/>
      <c r="C953" s="75"/>
      <c r="D953" s="75"/>
    </row>
    <row r="954" spans="1:4" x14ac:dyDescent="0.25">
      <c r="A954" s="75"/>
      <c r="B954" s="75"/>
      <c r="C954" s="75"/>
      <c r="D954" s="75"/>
    </row>
    <row r="955" spans="1:4" x14ac:dyDescent="0.25">
      <c r="A955" s="75"/>
      <c r="B955" s="75"/>
      <c r="C955" s="75"/>
      <c r="D955" s="75"/>
    </row>
    <row r="956" spans="1:4" x14ac:dyDescent="0.25">
      <c r="A956" s="75"/>
      <c r="B956" s="75"/>
      <c r="C956" s="75"/>
      <c r="D956" s="75"/>
    </row>
    <row r="957" spans="1:4" x14ac:dyDescent="0.25">
      <c r="A957" s="75"/>
      <c r="B957" s="75"/>
      <c r="C957" s="75"/>
      <c r="D957" s="75"/>
    </row>
    <row r="958" spans="1:4" x14ac:dyDescent="0.25">
      <c r="A958" s="75"/>
      <c r="B958" s="75"/>
      <c r="C958" s="75"/>
      <c r="D958" s="75"/>
    </row>
    <row r="959" spans="1:4" x14ac:dyDescent="0.25">
      <c r="A959" s="75"/>
      <c r="B959" s="75"/>
      <c r="C959" s="75"/>
      <c r="D959" s="75"/>
    </row>
    <row r="960" spans="1:4" x14ac:dyDescent="0.25">
      <c r="A960" s="75"/>
      <c r="B960" s="75"/>
      <c r="C960" s="75"/>
      <c r="D960" s="75"/>
    </row>
    <row r="961" spans="1:4" x14ac:dyDescent="0.25">
      <c r="A961" s="75"/>
      <c r="B961" s="75"/>
      <c r="C961" s="75"/>
      <c r="D961" s="75"/>
    </row>
    <row r="962" spans="1:4" x14ac:dyDescent="0.25">
      <c r="A962" s="75"/>
      <c r="B962" s="75"/>
      <c r="C962" s="75"/>
      <c r="D962" s="75"/>
    </row>
    <row r="963" spans="1:4" x14ac:dyDescent="0.25">
      <c r="A963" s="75"/>
      <c r="B963" s="75"/>
      <c r="C963" s="75"/>
      <c r="D963" s="75"/>
    </row>
    <row r="964" spans="1:4" x14ac:dyDescent="0.25">
      <c r="A964" s="75"/>
      <c r="B964" s="75"/>
      <c r="C964" s="75"/>
      <c r="D964" s="75"/>
    </row>
    <row r="965" spans="1:4" x14ac:dyDescent="0.25">
      <c r="A965" s="75"/>
      <c r="B965" s="75"/>
      <c r="C965" s="75"/>
      <c r="D965" s="75"/>
    </row>
    <row r="966" spans="1:4" x14ac:dyDescent="0.25">
      <c r="A966" s="75"/>
      <c r="B966" s="75"/>
      <c r="C966" s="75"/>
      <c r="D966" s="75"/>
    </row>
    <row r="967" spans="1:4" x14ac:dyDescent="0.25">
      <c r="A967" s="75"/>
      <c r="B967" s="75"/>
      <c r="C967" s="75"/>
      <c r="D967" s="75"/>
    </row>
    <row r="968" spans="1:4" x14ac:dyDescent="0.25">
      <c r="A968" s="75"/>
      <c r="B968" s="75"/>
      <c r="C968" s="75"/>
      <c r="D968" s="75"/>
    </row>
    <row r="969" spans="1:4" x14ac:dyDescent="0.25">
      <c r="A969" s="75"/>
      <c r="B969" s="75"/>
      <c r="C969" s="75"/>
      <c r="D969" s="75"/>
    </row>
    <row r="970" spans="1:4" x14ac:dyDescent="0.25">
      <c r="A970" s="75"/>
      <c r="B970" s="75"/>
      <c r="C970" s="75"/>
      <c r="D970" s="75"/>
    </row>
    <row r="971" spans="1:4" x14ac:dyDescent="0.25">
      <c r="A971" s="75"/>
      <c r="B971" s="75"/>
      <c r="C971" s="75"/>
      <c r="D971" s="75"/>
    </row>
    <row r="972" spans="1:4" x14ac:dyDescent="0.25">
      <c r="A972" s="75"/>
      <c r="B972" s="75"/>
      <c r="C972" s="75"/>
      <c r="D972" s="75"/>
    </row>
    <row r="973" spans="1:4" x14ac:dyDescent="0.25">
      <c r="A973" s="75"/>
      <c r="B973" s="75"/>
      <c r="C973" s="75"/>
      <c r="D973" s="75"/>
    </row>
    <row r="974" spans="1:4" x14ac:dyDescent="0.25">
      <c r="A974" s="75"/>
      <c r="B974" s="75"/>
      <c r="C974" s="75"/>
      <c r="D974" s="75"/>
    </row>
    <row r="975" spans="1:4" x14ac:dyDescent="0.25">
      <c r="A975" s="75"/>
      <c r="B975" s="75"/>
      <c r="C975" s="75"/>
      <c r="D975" s="75"/>
    </row>
    <row r="976" spans="1:4" x14ac:dyDescent="0.25">
      <c r="A976" s="75"/>
      <c r="B976" s="75"/>
      <c r="C976" s="75"/>
      <c r="D976" s="75"/>
    </row>
    <row r="977" spans="1:4" x14ac:dyDescent="0.25">
      <c r="A977" s="75"/>
      <c r="B977" s="75"/>
      <c r="C977" s="75"/>
      <c r="D977" s="75"/>
    </row>
    <row r="978" spans="1:4" x14ac:dyDescent="0.25">
      <c r="A978" s="75"/>
      <c r="B978" s="75"/>
      <c r="C978" s="75"/>
      <c r="D978" s="75"/>
    </row>
    <row r="979" spans="1:4" x14ac:dyDescent="0.25">
      <c r="A979" s="75"/>
      <c r="B979" s="75"/>
      <c r="C979" s="75"/>
      <c r="D979" s="75"/>
    </row>
    <row r="980" spans="1:4" x14ac:dyDescent="0.25">
      <c r="A980" s="75"/>
      <c r="B980" s="75"/>
      <c r="C980" s="75"/>
      <c r="D980" s="75"/>
    </row>
    <row r="981" spans="1:4" x14ac:dyDescent="0.25">
      <c r="A981" s="75"/>
      <c r="B981" s="75"/>
      <c r="C981" s="75"/>
      <c r="D981" s="75"/>
    </row>
    <row r="982" spans="1:4" x14ac:dyDescent="0.25">
      <c r="A982" s="75"/>
      <c r="B982" s="75"/>
      <c r="C982" s="75"/>
      <c r="D982" s="75"/>
    </row>
    <row r="983" spans="1:4" x14ac:dyDescent="0.25">
      <c r="A983" s="75"/>
      <c r="B983" s="75"/>
      <c r="C983" s="75"/>
      <c r="D983" s="75"/>
    </row>
    <row r="984" spans="1:4" x14ac:dyDescent="0.25">
      <c r="A984" s="75"/>
      <c r="B984" s="75"/>
      <c r="C984" s="75"/>
      <c r="D984" s="75"/>
    </row>
    <row r="985" spans="1:4" x14ac:dyDescent="0.25">
      <c r="A985" s="75"/>
      <c r="B985" s="75"/>
      <c r="C985" s="75"/>
      <c r="D985" s="75"/>
    </row>
    <row r="986" spans="1:4" x14ac:dyDescent="0.25">
      <c r="A986" s="75"/>
      <c r="B986" s="75"/>
      <c r="C986" s="75"/>
      <c r="D986" s="75"/>
    </row>
    <row r="987" spans="1:4" x14ac:dyDescent="0.25">
      <c r="A987" s="75"/>
      <c r="B987" s="75"/>
      <c r="C987" s="75"/>
      <c r="D987" s="75"/>
    </row>
    <row r="988" spans="1:4" x14ac:dyDescent="0.25">
      <c r="A988" s="75"/>
      <c r="B988" s="75"/>
      <c r="C988" s="75"/>
      <c r="D988" s="75"/>
    </row>
    <row r="989" spans="1:4" x14ac:dyDescent="0.25">
      <c r="A989" s="75"/>
      <c r="B989" s="75"/>
      <c r="C989" s="75"/>
      <c r="D989" s="75"/>
    </row>
    <row r="990" spans="1:4" x14ac:dyDescent="0.25">
      <c r="A990" s="75"/>
      <c r="B990" s="75"/>
      <c r="C990" s="75"/>
      <c r="D990" s="75"/>
    </row>
    <row r="991" spans="1:4" x14ac:dyDescent="0.25">
      <c r="A991" s="75"/>
      <c r="B991" s="75"/>
      <c r="C991" s="75"/>
      <c r="D991" s="75"/>
    </row>
    <row r="992" spans="1:4" x14ac:dyDescent="0.25">
      <c r="A992" s="75"/>
      <c r="B992" s="75"/>
      <c r="C992" s="75"/>
      <c r="D992" s="75"/>
    </row>
    <row r="993" spans="1:4" x14ac:dyDescent="0.25">
      <c r="A993" s="75"/>
      <c r="B993" s="75"/>
      <c r="C993" s="75"/>
      <c r="D993" s="75"/>
    </row>
    <row r="994" spans="1:4" x14ac:dyDescent="0.25">
      <c r="A994" s="75"/>
      <c r="B994" s="75"/>
      <c r="C994" s="75"/>
      <c r="D994" s="75"/>
    </row>
    <row r="995" spans="1:4" x14ac:dyDescent="0.25">
      <c r="A995" s="75"/>
      <c r="B995" s="75"/>
      <c r="C995" s="75"/>
      <c r="D995" s="75"/>
    </row>
    <row r="996" spans="1:4" x14ac:dyDescent="0.25">
      <c r="A996" s="75"/>
      <c r="B996" s="75"/>
      <c r="C996" s="75"/>
      <c r="D996" s="75"/>
    </row>
    <row r="997" spans="1:4" x14ac:dyDescent="0.25">
      <c r="A997" s="75"/>
      <c r="B997" s="75"/>
      <c r="C997" s="75"/>
      <c r="D997" s="75"/>
    </row>
    <row r="998" spans="1:4" x14ac:dyDescent="0.25">
      <c r="A998" s="75"/>
      <c r="B998" s="75"/>
      <c r="C998" s="75"/>
      <c r="D998" s="75"/>
    </row>
    <row r="999" spans="1:4" x14ac:dyDescent="0.25">
      <c r="A999" s="75"/>
      <c r="B999" s="75"/>
      <c r="C999" s="75"/>
      <c r="D999" s="75"/>
    </row>
    <row r="1000" spans="1:4" x14ac:dyDescent="0.25">
      <c r="A1000" s="75"/>
      <c r="B1000" s="75"/>
      <c r="C1000" s="75"/>
      <c r="D1000" s="75"/>
    </row>
    <row r="1001" spans="1:4" x14ac:dyDescent="0.25">
      <c r="A1001" s="75"/>
      <c r="B1001" s="75"/>
      <c r="C1001" s="75"/>
      <c r="D1001" s="75"/>
    </row>
    <row r="1002" spans="1:4" x14ac:dyDescent="0.25">
      <c r="A1002" s="75"/>
      <c r="B1002" s="75"/>
      <c r="C1002" s="75"/>
      <c r="D1002" s="75"/>
    </row>
    <row r="1003" spans="1:4" x14ac:dyDescent="0.25">
      <c r="A1003" s="75"/>
      <c r="B1003" s="75"/>
      <c r="C1003" s="75"/>
      <c r="D1003" s="75"/>
    </row>
    <row r="1004" spans="1:4" x14ac:dyDescent="0.25">
      <c r="A1004" s="75"/>
      <c r="B1004" s="75"/>
      <c r="C1004" s="75"/>
      <c r="D1004" s="75"/>
    </row>
    <row r="1005" spans="1:4" x14ac:dyDescent="0.25">
      <c r="A1005" s="75"/>
      <c r="B1005" s="75"/>
      <c r="C1005" s="75"/>
      <c r="D1005" s="75"/>
    </row>
    <row r="1006" spans="1:4" x14ac:dyDescent="0.25">
      <c r="A1006" s="75"/>
      <c r="B1006" s="75"/>
      <c r="C1006" s="75"/>
      <c r="D1006" s="75"/>
    </row>
    <row r="1007" spans="1:4" x14ac:dyDescent="0.25">
      <c r="A1007" s="75"/>
      <c r="B1007" s="75"/>
      <c r="C1007" s="75"/>
      <c r="D1007" s="75"/>
    </row>
    <row r="1008" spans="1:4" x14ac:dyDescent="0.25">
      <c r="A1008" s="75"/>
      <c r="B1008" s="75"/>
      <c r="C1008" s="75"/>
      <c r="D1008" s="75"/>
    </row>
    <row r="1009" spans="1:4" x14ac:dyDescent="0.25">
      <c r="A1009" s="75"/>
      <c r="B1009" s="75"/>
      <c r="C1009" s="75"/>
      <c r="D1009" s="75"/>
    </row>
    <row r="1010" spans="1:4" x14ac:dyDescent="0.25">
      <c r="A1010" s="75"/>
      <c r="B1010" s="75"/>
      <c r="C1010" s="75"/>
      <c r="D1010" s="75"/>
    </row>
    <row r="1011" spans="1:4" x14ac:dyDescent="0.25">
      <c r="A1011" s="75"/>
      <c r="B1011" s="75"/>
      <c r="C1011" s="75"/>
      <c r="D1011" s="75"/>
    </row>
    <row r="1012" spans="1:4" x14ac:dyDescent="0.25">
      <c r="A1012" s="75"/>
      <c r="B1012" s="75"/>
      <c r="C1012" s="75"/>
      <c r="D1012" s="75"/>
    </row>
    <row r="1013" spans="1:4" x14ac:dyDescent="0.25">
      <c r="A1013" s="75"/>
      <c r="B1013" s="75"/>
      <c r="C1013" s="75"/>
      <c r="D1013" s="75"/>
    </row>
    <row r="1014" spans="1:4" x14ac:dyDescent="0.25">
      <c r="A1014" s="75"/>
      <c r="B1014" s="75"/>
      <c r="C1014" s="75"/>
      <c r="D1014" s="75"/>
    </row>
    <row r="1015" spans="1:4" x14ac:dyDescent="0.25">
      <c r="A1015" s="75"/>
      <c r="B1015" s="75"/>
      <c r="C1015" s="75"/>
      <c r="D1015" s="75"/>
    </row>
    <row r="1016" spans="1:4" x14ac:dyDescent="0.25">
      <c r="A1016" s="75"/>
      <c r="B1016" s="75"/>
      <c r="C1016" s="75"/>
      <c r="D1016" s="75"/>
    </row>
    <row r="1017" spans="1:4" x14ac:dyDescent="0.25">
      <c r="A1017" s="75"/>
      <c r="B1017" s="75"/>
      <c r="C1017" s="75"/>
      <c r="D1017" s="75"/>
    </row>
    <row r="1018" spans="1:4" x14ac:dyDescent="0.25">
      <c r="A1018" s="75"/>
      <c r="B1018" s="75"/>
      <c r="C1018" s="75"/>
      <c r="D1018" s="75"/>
    </row>
    <row r="1019" spans="1:4" x14ac:dyDescent="0.25">
      <c r="A1019" s="75"/>
      <c r="B1019" s="75"/>
      <c r="C1019" s="75"/>
      <c r="D1019" s="75"/>
    </row>
    <row r="1020" spans="1:4" x14ac:dyDescent="0.25">
      <c r="A1020" s="75"/>
      <c r="B1020" s="75"/>
      <c r="C1020" s="75"/>
      <c r="D1020" s="75"/>
    </row>
    <row r="1021" spans="1:4" x14ac:dyDescent="0.25">
      <c r="A1021" s="75"/>
      <c r="B1021" s="75"/>
      <c r="C1021" s="75"/>
      <c r="D1021" s="75"/>
    </row>
    <row r="1022" spans="1:4" x14ac:dyDescent="0.25">
      <c r="A1022" s="75"/>
      <c r="B1022" s="75"/>
      <c r="C1022" s="75"/>
      <c r="D1022" s="75"/>
    </row>
    <row r="1023" spans="1:4" x14ac:dyDescent="0.25">
      <c r="A1023" s="75"/>
      <c r="B1023" s="75"/>
      <c r="C1023" s="75"/>
      <c r="D1023" s="75"/>
    </row>
    <row r="1024" spans="1:4" x14ac:dyDescent="0.25">
      <c r="A1024" s="75"/>
      <c r="B1024" s="75"/>
      <c r="C1024" s="75"/>
      <c r="D1024" s="75"/>
    </row>
    <row r="1025" spans="1:4" x14ac:dyDescent="0.25">
      <c r="A1025" s="75"/>
      <c r="B1025" s="75"/>
      <c r="C1025" s="75"/>
      <c r="D1025" s="75"/>
    </row>
    <row r="1026" spans="1:4" x14ac:dyDescent="0.25">
      <c r="A1026" s="75"/>
      <c r="B1026" s="75"/>
      <c r="C1026" s="75"/>
      <c r="D1026" s="75"/>
    </row>
    <row r="1027" spans="1:4" x14ac:dyDescent="0.25">
      <c r="A1027" s="75"/>
      <c r="B1027" s="75"/>
      <c r="C1027" s="75"/>
      <c r="D1027" s="75"/>
    </row>
    <row r="1028" spans="1:4" x14ac:dyDescent="0.25">
      <c r="A1028" s="75"/>
      <c r="B1028" s="75"/>
      <c r="C1028" s="75"/>
      <c r="D1028" s="75"/>
    </row>
    <row r="1029" spans="1:4" x14ac:dyDescent="0.25">
      <c r="A1029" s="75"/>
      <c r="B1029" s="75"/>
      <c r="C1029" s="75"/>
      <c r="D1029" s="75"/>
    </row>
    <row r="1030" spans="1:4" x14ac:dyDescent="0.25">
      <c r="A1030" s="75"/>
      <c r="B1030" s="75"/>
      <c r="C1030" s="75"/>
      <c r="D1030" s="75"/>
    </row>
    <row r="1031" spans="1:4" x14ac:dyDescent="0.25">
      <c r="A1031" s="75"/>
      <c r="B1031" s="75"/>
      <c r="C1031" s="75"/>
      <c r="D1031" s="75"/>
    </row>
    <row r="1032" spans="1:4" x14ac:dyDescent="0.25">
      <c r="A1032" s="75"/>
      <c r="B1032" s="75"/>
      <c r="C1032" s="75"/>
      <c r="D1032" s="75"/>
    </row>
    <row r="1033" spans="1:4" x14ac:dyDescent="0.25">
      <c r="A1033" s="75"/>
      <c r="B1033" s="75"/>
      <c r="C1033" s="75"/>
      <c r="D1033" s="75"/>
    </row>
    <row r="1034" spans="1:4" x14ac:dyDescent="0.25">
      <c r="A1034" s="75"/>
      <c r="B1034" s="75"/>
      <c r="C1034" s="75"/>
      <c r="D1034" s="75"/>
    </row>
    <row r="1035" spans="1:4" x14ac:dyDescent="0.25">
      <c r="A1035" s="75"/>
      <c r="B1035" s="75"/>
      <c r="C1035" s="75"/>
      <c r="D1035" s="75"/>
    </row>
    <row r="1036" spans="1:4" x14ac:dyDescent="0.25">
      <c r="A1036" s="75"/>
      <c r="B1036" s="75"/>
      <c r="C1036" s="75"/>
      <c r="D1036" s="75"/>
    </row>
    <row r="1037" spans="1:4" x14ac:dyDescent="0.25">
      <c r="A1037" s="75"/>
      <c r="B1037" s="75"/>
      <c r="C1037" s="75"/>
      <c r="D1037" s="75"/>
    </row>
    <row r="1038" spans="1:4" x14ac:dyDescent="0.25">
      <c r="A1038" s="75"/>
      <c r="B1038" s="75"/>
      <c r="C1038" s="75"/>
      <c r="D1038" s="75"/>
    </row>
    <row r="1039" spans="1:4" x14ac:dyDescent="0.25">
      <c r="A1039" s="75"/>
      <c r="B1039" s="75"/>
      <c r="C1039" s="75"/>
      <c r="D1039" s="75"/>
    </row>
    <row r="1040" spans="1:4" x14ac:dyDescent="0.25">
      <c r="A1040" s="75"/>
      <c r="B1040" s="75"/>
      <c r="C1040" s="75"/>
      <c r="D1040" s="75"/>
    </row>
    <row r="1041" spans="1:4" x14ac:dyDescent="0.25">
      <c r="A1041" s="75"/>
      <c r="B1041" s="75"/>
      <c r="C1041" s="75"/>
      <c r="D1041" s="75"/>
    </row>
    <row r="1042" spans="1:4" x14ac:dyDescent="0.25">
      <c r="A1042" s="75"/>
      <c r="B1042" s="75"/>
      <c r="C1042" s="75"/>
      <c r="D1042" s="75"/>
    </row>
    <row r="1043" spans="1:4" x14ac:dyDescent="0.25">
      <c r="A1043" s="75"/>
      <c r="B1043" s="75"/>
      <c r="C1043" s="75"/>
      <c r="D1043" s="75"/>
    </row>
    <row r="1044" spans="1:4" x14ac:dyDescent="0.25">
      <c r="A1044" s="75"/>
      <c r="B1044" s="75"/>
      <c r="C1044" s="75"/>
      <c r="D1044" s="75"/>
    </row>
    <row r="1045" spans="1:4" x14ac:dyDescent="0.25">
      <c r="A1045" s="75"/>
      <c r="B1045" s="75"/>
      <c r="C1045" s="75"/>
      <c r="D1045" s="75"/>
    </row>
    <row r="1046" spans="1:4" x14ac:dyDescent="0.25">
      <c r="A1046" s="75"/>
      <c r="B1046" s="75"/>
      <c r="C1046" s="75"/>
      <c r="D1046" s="75"/>
    </row>
    <row r="1047" spans="1:4" x14ac:dyDescent="0.25">
      <c r="A1047" s="75"/>
      <c r="B1047" s="75"/>
      <c r="C1047" s="75"/>
      <c r="D1047" s="75"/>
    </row>
    <row r="1048" spans="1:4" x14ac:dyDescent="0.25">
      <c r="A1048" s="75"/>
      <c r="B1048" s="75"/>
      <c r="C1048" s="75"/>
      <c r="D1048" s="75"/>
    </row>
    <row r="1049" spans="1:4" x14ac:dyDescent="0.25">
      <c r="A1049" s="75"/>
      <c r="B1049" s="75"/>
      <c r="C1049" s="75"/>
      <c r="D1049" s="75"/>
    </row>
    <row r="1050" spans="1:4" x14ac:dyDescent="0.25">
      <c r="A1050" s="75"/>
      <c r="B1050" s="75"/>
      <c r="C1050" s="75"/>
      <c r="D1050" s="75"/>
    </row>
    <row r="1051" spans="1:4" x14ac:dyDescent="0.25">
      <c r="A1051" s="75"/>
      <c r="B1051" s="75"/>
      <c r="C1051" s="75"/>
      <c r="D1051" s="75"/>
    </row>
    <row r="1052" spans="1:4" x14ac:dyDescent="0.25">
      <c r="A1052" s="75"/>
      <c r="B1052" s="75"/>
      <c r="C1052" s="75"/>
      <c r="D1052" s="75"/>
    </row>
    <row r="1053" spans="1:4" x14ac:dyDescent="0.25">
      <c r="A1053" s="75"/>
      <c r="B1053" s="75"/>
      <c r="C1053" s="75"/>
      <c r="D1053" s="75"/>
    </row>
    <row r="1054" spans="1:4" x14ac:dyDescent="0.25">
      <c r="A1054" s="75"/>
      <c r="B1054" s="75"/>
      <c r="C1054" s="75"/>
      <c r="D1054" s="75"/>
    </row>
    <row r="1055" spans="1:4" x14ac:dyDescent="0.25">
      <c r="A1055" s="75"/>
      <c r="B1055" s="75"/>
      <c r="C1055" s="75"/>
      <c r="D1055" s="75"/>
    </row>
    <row r="1056" spans="1:4" x14ac:dyDescent="0.25">
      <c r="A1056" s="75"/>
      <c r="B1056" s="75"/>
      <c r="C1056" s="75"/>
      <c r="D1056" s="75"/>
    </row>
    <row r="1057" spans="1:4" x14ac:dyDescent="0.25">
      <c r="A1057" s="75"/>
      <c r="B1057" s="75"/>
      <c r="C1057" s="75"/>
      <c r="D1057" s="75"/>
    </row>
    <row r="1058" spans="1:4" x14ac:dyDescent="0.25">
      <c r="A1058" s="75"/>
      <c r="B1058" s="75"/>
      <c r="C1058" s="75"/>
      <c r="D1058" s="75"/>
    </row>
    <row r="1059" spans="1:4" x14ac:dyDescent="0.25">
      <c r="A1059" s="75"/>
      <c r="B1059" s="75"/>
      <c r="C1059" s="75"/>
      <c r="D1059" s="75"/>
    </row>
    <row r="1060" spans="1:4" x14ac:dyDescent="0.25">
      <c r="A1060" s="75"/>
      <c r="B1060" s="75"/>
      <c r="C1060" s="75"/>
      <c r="D1060" s="75"/>
    </row>
    <row r="1061" spans="1:4" x14ac:dyDescent="0.25">
      <c r="A1061" s="75"/>
      <c r="B1061" s="75"/>
      <c r="C1061" s="75"/>
      <c r="D1061" s="75"/>
    </row>
    <row r="1062" spans="1:4" x14ac:dyDescent="0.25">
      <c r="A1062" s="75"/>
      <c r="B1062" s="75"/>
      <c r="C1062" s="75"/>
      <c r="D1062" s="75"/>
    </row>
    <row r="1063" spans="1:4" x14ac:dyDescent="0.25">
      <c r="A1063" s="75"/>
      <c r="B1063" s="75"/>
      <c r="C1063" s="75"/>
      <c r="D1063" s="75"/>
    </row>
    <row r="1064" spans="1:4" x14ac:dyDescent="0.25">
      <c r="A1064" s="75"/>
      <c r="B1064" s="75"/>
      <c r="C1064" s="75"/>
      <c r="D1064" s="75"/>
    </row>
    <row r="1065" spans="1:4" x14ac:dyDescent="0.25">
      <c r="A1065" s="75"/>
      <c r="B1065" s="75"/>
      <c r="C1065" s="75"/>
      <c r="D1065" s="75"/>
    </row>
    <row r="1066" spans="1:4" x14ac:dyDescent="0.25">
      <c r="A1066" s="75"/>
      <c r="B1066" s="75"/>
      <c r="C1066" s="75"/>
      <c r="D1066" s="75"/>
    </row>
    <row r="1067" spans="1:4" x14ac:dyDescent="0.25">
      <c r="A1067" s="75"/>
      <c r="B1067" s="75"/>
      <c r="C1067" s="75"/>
      <c r="D1067" s="75"/>
    </row>
    <row r="1068" spans="1:4" x14ac:dyDescent="0.25">
      <c r="A1068" s="75"/>
      <c r="B1068" s="75"/>
      <c r="C1068" s="75"/>
      <c r="D1068" s="75"/>
    </row>
    <row r="1069" spans="1:4" x14ac:dyDescent="0.25">
      <c r="A1069" s="75"/>
      <c r="B1069" s="75"/>
      <c r="C1069" s="75"/>
      <c r="D1069" s="75"/>
    </row>
    <row r="1070" spans="1:4" x14ac:dyDescent="0.25">
      <c r="A1070" s="75"/>
      <c r="B1070" s="75"/>
      <c r="C1070" s="75"/>
      <c r="D1070" s="75"/>
    </row>
    <row r="1071" spans="1:4" x14ac:dyDescent="0.25">
      <c r="A1071" s="75"/>
      <c r="B1071" s="75"/>
      <c r="C1071" s="75"/>
      <c r="D1071" s="75"/>
    </row>
    <row r="1072" spans="1:4" x14ac:dyDescent="0.25">
      <c r="A1072" s="75"/>
      <c r="B1072" s="75"/>
      <c r="C1072" s="75"/>
      <c r="D1072" s="75"/>
    </row>
    <row r="1073" spans="1:4" x14ac:dyDescent="0.25">
      <c r="A1073" s="75"/>
      <c r="B1073" s="75"/>
      <c r="C1073" s="75"/>
      <c r="D1073" s="75"/>
    </row>
    <row r="1074" spans="1:4" x14ac:dyDescent="0.25">
      <c r="A1074" s="75"/>
      <c r="B1074" s="75"/>
      <c r="C1074" s="75"/>
      <c r="D1074" s="75"/>
    </row>
    <row r="1075" spans="1:4" x14ac:dyDescent="0.25">
      <c r="A1075" s="75"/>
      <c r="B1075" s="75"/>
      <c r="C1075" s="75"/>
      <c r="D1075" s="75"/>
    </row>
    <row r="1076" spans="1:4" x14ac:dyDescent="0.25">
      <c r="A1076" s="75"/>
      <c r="B1076" s="75"/>
      <c r="C1076" s="75"/>
      <c r="D1076" s="75"/>
    </row>
    <row r="1077" spans="1:4" x14ac:dyDescent="0.25">
      <c r="A1077" s="75"/>
      <c r="B1077" s="75"/>
      <c r="C1077" s="75"/>
      <c r="D1077" s="75"/>
    </row>
    <row r="1078" spans="1:4" x14ac:dyDescent="0.25">
      <c r="A1078" s="75"/>
      <c r="B1078" s="75"/>
      <c r="C1078" s="75"/>
      <c r="D1078" s="75"/>
    </row>
    <row r="1079" spans="1:4" x14ac:dyDescent="0.25">
      <c r="A1079" s="75"/>
      <c r="B1079" s="75"/>
      <c r="C1079" s="75"/>
      <c r="D1079" s="75"/>
    </row>
    <row r="1080" spans="1:4" x14ac:dyDescent="0.25">
      <c r="A1080" s="75"/>
      <c r="B1080" s="75"/>
      <c r="C1080" s="75"/>
      <c r="D1080" s="75"/>
    </row>
    <row r="1081" spans="1:4" x14ac:dyDescent="0.25">
      <c r="A1081" s="75"/>
      <c r="B1081" s="75"/>
      <c r="C1081" s="75"/>
      <c r="D1081" s="75"/>
    </row>
    <row r="1082" spans="1:4" x14ac:dyDescent="0.25">
      <c r="A1082" s="75"/>
      <c r="B1082" s="75"/>
      <c r="C1082" s="75"/>
      <c r="D1082" s="75"/>
    </row>
    <row r="1083" spans="1:4" x14ac:dyDescent="0.25">
      <c r="A1083" s="75"/>
      <c r="B1083" s="75"/>
      <c r="C1083" s="75"/>
      <c r="D1083" s="75"/>
    </row>
    <row r="1084" spans="1:4" x14ac:dyDescent="0.25">
      <c r="A1084" s="75"/>
      <c r="B1084" s="75"/>
      <c r="C1084" s="75"/>
      <c r="D1084" s="75"/>
    </row>
    <row r="1085" spans="1:4" x14ac:dyDescent="0.25">
      <c r="A1085" s="75"/>
      <c r="B1085" s="75"/>
      <c r="C1085" s="75"/>
      <c r="D1085" s="75"/>
    </row>
    <row r="1086" spans="1:4" x14ac:dyDescent="0.25">
      <c r="A1086" s="75"/>
      <c r="B1086" s="75"/>
      <c r="C1086" s="75"/>
      <c r="D1086" s="75"/>
    </row>
    <row r="1087" spans="1:4" x14ac:dyDescent="0.25">
      <c r="A1087" s="75"/>
      <c r="B1087" s="75"/>
      <c r="C1087" s="75"/>
      <c r="D1087" s="75"/>
    </row>
    <row r="1088" spans="1:4" x14ac:dyDescent="0.25">
      <c r="A1088" s="75"/>
      <c r="B1088" s="75"/>
      <c r="C1088" s="75"/>
      <c r="D1088" s="75"/>
    </row>
    <row r="1089" spans="1:4" x14ac:dyDescent="0.25">
      <c r="A1089" s="75"/>
      <c r="B1089" s="75"/>
      <c r="C1089" s="75"/>
      <c r="D1089" s="75"/>
    </row>
    <row r="1090" spans="1:4" x14ac:dyDescent="0.25">
      <c r="A1090" s="75"/>
      <c r="B1090" s="75"/>
      <c r="C1090" s="75"/>
      <c r="D1090" s="75"/>
    </row>
    <row r="1091" spans="1:4" x14ac:dyDescent="0.25">
      <c r="A1091" s="75"/>
      <c r="B1091" s="75"/>
      <c r="C1091" s="75"/>
      <c r="D1091" s="75"/>
    </row>
    <row r="1092" spans="1:4" x14ac:dyDescent="0.25">
      <c r="A1092" s="75"/>
      <c r="B1092" s="75"/>
      <c r="C1092" s="75"/>
      <c r="D1092" s="75"/>
    </row>
    <row r="1093" spans="1:4" x14ac:dyDescent="0.25">
      <c r="A1093" s="75"/>
      <c r="B1093" s="75"/>
      <c r="C1093" s="75"/>
      <c r="D1093" s="75"/>
    </row>
    <row r="1094" spans="1:4" x14ac:dyDescent="0.25">
      <c r="A1094" s="75"/>
      <c r="B1094" s="75"/>
      <c r="C1094" s="75"/>
      <c r="D1094" s="75"/>
    </row>
    <row r="1095" spans="1:4" x14ac:dyDescent="0.25">
      <c r="A1095" s="75"/>
      <c r="B1095" s="75"/>
      <c r="C1095" s="75"/>
      <c r="D1095" s="75"/>
    </row>
    <row r="1096" spans="1:4" x14ac:dyDescent="0.25">
      <c r="A1096" s="75"/>
      <c r="B1096" s="75"/>
      <c r="C1096" s="75"/>
      <c r="D1096" s="75"/>
    </row>
    <row r="1097" spans="1:4" x14ac:dyDescent="0.25">
      <c r="A1097" s="75"/>
      <c r="B1097" s="75"/>
      <c r="C1097" s="75"/>
      <c r="D1097" s="75"/>
    </row>
    <row r="1098" spans="1:4" x14ac:dyDescent="0.25">
      <c r="A1098" s="75"/>
      <c r="B1098" s="75"/>
      <c r="C1098" s="75"/>
      <c r="D1098" s="75"/>
    </row>
    <row r="1099" spans="1:4" x14ac:dyDescent="0.25">
      <c r="A1099" s="75"/>
      <c r="B1099" s="75"/>
      <c r="C1099" s="75"/>
      <c r="D1099" s="75"/>
    </row>
    <row r="1100" spans="1:4" x14ac:dyDescent="0.25">
      <c r="A1100" s="75"/>
      <c r="B1100" s="75"/>
      <c r="C1100" s="75"/>
      <c r="D1100" s="75"/>
    </row>
    <row r="1101" spans="1:4" x14ac:dyDescent="0.25">
      <c r="A1101" s="75"/>
      <c r="B1101" s="75"/>
      <c r="C1101" s="75"/>
      <c r="D1101" s="75"/>
    </row>
    <row r="1102" spans="1:4" x14ac:dyDescent="0.25">
      <c r="A1102" s="75"/>
      <c r="B1102" s="75"/>
      <c r="C1102" s="75"/>
      <c r="D1102" s="75"/>
    </row>
    <row r="1103" spans="1:4" x14ac:dyDescent="0.25">
      <c r="A1103" s="75"/>
      <c r="B1103" s="75"/>
      <c r="C1103" s="75"/>
      <c r="D1103" s="75"/>
    </row>
    <row r="1104" spans="1:4" x14ac:dyDescent="0.25">
      <c r="A1104" s="75"/>
      <c r="B1104" s="75"/>
      <c r="C1104" s="75"/>
      <c r="D1104" s="75"/>
    </row>
    <row r="1105" spans="1:4" x14ac:dyDescent="0.25">
      <c r="A1105" s="75"/>
      <c r="B1105" s="75"/>
      <c r="C1105" s="75"/>
      <c r="D1105" s="75"/>
    </row>
    <row r="1106" spans="1:4" x14ac:dyDescent="0.25">
      <c r="A1106" s="75"/>
      <c r="B1106" s="75"/>
      <c r="C1106" s="75"/>
      <c r="D1106" s="75"/>
    </row>
    <row r="1107" spans="1:4" x14ac:dyDescent="0.25">
      <c r="A1107" s="75"/>
      <c r="B1107" s="75"/>
      <c r="C1107" s="75"/>
      <c r="D1107" s="75"/>
    </row>
    <row r="1108" spans="1:4" x14ac:dyDescent="0.25">
      <c r="A1108" s="75"/>
      <c r="B1108" s="75"/>
      <c r="C1108" s="75"/>
      <c r="D1108" s="75"/>
    </row>
    <row r="1109" spans="1:4" x14ac:dyDescent="0.25">
      <c r="A1109" s="75"/>
      <c r="B1109" s="75"/>
      <c r="C1109" s="75"/>
      <c r="D1109" s="75"/>
    </row>
    <row r="1110" spans="1:4" x14ac:dyDescent="0.25">
      <c r="A1110" s="75"/>
      <c r="B1110" s="75"/>
      <c r="C1110" s="75"/>
      <c r="D1110" s="75"/>
    </row>
    <row r="1111" spans="1:4" x14ac:dyDescent="0.25">
      <c r="A1111" s="75"/>
      <c r="B1111" s="75"/>
      <c r="C1111" s="75"/>
      <c r="D1111" s="75"/>
    </row>
    <row r="1112" spans="1:4" x14ac:dyDescent="0.25">
      <c r="A1112" s="75"/>
      <c r="B1112" s="75"/>
      <c r="C1112" s="75"/>
      <c r="D1112" s="75"/>
    </row>
    <row r="1113" spans="1:4" x14ac:dyDescent="0.25">
      <c r="A1113" s="75"/>
      <c r="B1113" s="75"/>
      <c r="C1113" s="75"/>
      <c r="D1113" s="75"/>
    </row>
    <row r="1114" spans="1:4" x14ac:dyDescent="0.25">
      <c r="A1114" s="75"/>
      <c r="B1114" s="75"/>
      <c r="C1114" s="75"/>
      <c r="D1114" s="75"/>
    </row>
    <row r="1115" spans="1:4" x14ac:dyDescent="0.25">
      <c r="A1115" s="75"/>
      <c r="B1115" s="75"/>
      <c r="C1115" s="75"/>
      <c r="D1115" s="75"/>
    </row>
    <row r="1116" spans="1:4" x14ac:dyDescent="0.25">
      <c r="A1116" s="75"/>
      <c r="B1116" s="75"/>
      <c r="C1116" s="75"/>
      <c r="D1116" s="75"/>
    </row>
    <row r="1117" spans="1:4" x14ac:dyDescent="0.25">
      <c r="A1117" s="75"/>
      <c r="B1117" s="75"/>
      <c r="C1117" s="75"/>
      <c r="D1117" s="75"/>
    </row>
    <row r="1118" spans="1:4" x14ac:dyDescent="0.25">
      <c r="A1118" s="75"/>
      <c r="B1118" s="75"/>
      <c r="C1118" s="75"/>
      <c r="D1118" s="75"/>
    </row>
    <row r="1119" spans="1:4" x14ac:dyDescent="0.25">
      <c r="A1119" s="75"/>
      <c r="B1119" s="75"/>
      <c r="C1119" s="75"/>
      <c r="D1119" s="75"/>
    </row>
    <row r="1120" spans="1:4" x14ac:dyDescent="0.25">
      <c r="A1120" s="75"/>
      <c r="B1120" s="75"/>
      <c r="C1120" s="75"/>
      <c r="D1120" s="75"/>
    </row>
    <row r="1121" spans="1:4" x14ac:dyDescent="0.25">
      <c r="A1121" s="75"/>
      <c r="B1121" s="75"/>
      <c r="C1121" s="75"/>
      <c r="D1121" s="75"/>
    </row>
    <row r="1122" spans="1:4" x14ac:dyDescent="0.25">
      <c r="A1122" s="75"/>
      <c r="B1122" s="75"/>
      <c r="C1122" s="75"/>
      <c r="D1122" s="75"/>
    </row>
    <row r="1123" spans="1:4" x14ac:dyDescent="0.25">
      <c r="A1123" s="75"/>
      <c r="B1123" s="75"/>
      <c r="C1123" s="75"/>
      <c r="D1123" s="75"/>
    </row>
    <row r="1124" spans="1:4" x14ac:dyDescent="0.25">
      <c r="A1124" s="75"/>
      <c r="B1124" s="75"/>
      <c r="C1124" s="75"/>
      <c r="D1124" s="75"/>
    </row>
    <row r="1125" spans="1:4" x14ac:dyDescent="0.25">
      <c r="A1125" s="75"/>
      <c r="B1125" s="75"/>
      <c r="C1125" s="75"/>
      <c r="D1125" s="75"/>
    </row>
    <row r="1126" spans="1:4" x14ac:dyDescent="0.25">
      <c r="A1126" s="75"/>
      <c r="B1126" s="75"/>
      <c r="C1126" s="75"/>
      <c r="D1126" s="75"/>
    </row>
    <row r="1127" spans="1:4" x14ac:dyDescent="0.25">
      <c r="A1127" s="75"/>
      <c r="B1127" s="75"/>
      <c r="C1127" s="75"/>
      <c r="D1127" s="75"/>
    </row>
    <row r="1128" spans="1:4" x14ac:dyDescent="0.25">
      <c r="A1128" s="75"/>
      <c r="B1128" s="75"/>
      <c r="C1128" s="75"/>
      <c r="D1128" s="75"/>
    </row>
    <row r="1129" spans="1:4" x14ac:dyDescent="0.25">
      <c r="A1129" s="75"/>
      <c r="B1129" s="75"/>
      <c r="C1129" s="75"/>
      <c r="D1129" s="75"/>
    </row>
    <row r="1130" spans="1:4" x14ac:dyDescent="0.25">
      <c r="A1130" s="75"/>
      <c r="B1130" s="75"/>
      <c r="C1130" s="75"/>
      <c r="D1130" s="75"/>
    </row>
    <row r="1131" spans="1:4" x14ac:dyDescent="0.25">
      <c r="A1131" s="75"/>
      <c r="B1131" s="75"/>
      <c r="C1131" s="75"/>
      <c r="D1131" s="75"/>
    </row>
    <row r="1132" spans="1:4" x14ac:dyDescent="0.25">
      <c r="A1132" s="75"/>
      <c r="B1132" s="75"/>
      <c r="C1132" s="75"/>
      <c r="D1132" s="75"/>
    </row>
    <row r="1133" spans="1:4" x14ac:dyDescent="0.25">
      <c r="A1133" s="75"/>
      <c r="B1133" s="75"/>
      <c r="C1133" s="75"/>
      <c r="D1133" s="75"/>
    </row>
    <row r="1134" spans="1:4" x14ac:dyDescent="0.25">
      <c r="A1134" s="75"/>
      <c r="B1134" s="75"/>
      <c r="C1134" s="75"/>
      <c r="D1134" s="75"/>
    </row>
    <row r="1135" spans="1:4" x14ac:dyDescent="0.25">
      <c r="A1135" s="75"/>
      <c r="B1135" s="75"/>
      <c r="C1135" s="75"/>
      <c r="D1135" s="75"/>
    </row>
    <row r="1136" spans="1:4" x14ac:dyDescent="0.25">
      <c r="A1136" s="75"/>
      <c r="B1136" s="75"/>
      <c r="C1136" s="75"/>
      <c r="D1136" s="75"/>
    </row>
    <row r="1137" spans="1:4" x14ac:dyDescent="0.25">
      <c r="A1137" s="75"/>
      <c r="B1137" s="75"/>
      <c r="C1137" s="75"/>
      <c r="D1137" s="75"/>
    </row>
    <row r="1138" spans="1:4" x14ac:dyDescent="0.25">
      <c r="A1138" s="75"/>
      <c r="B1138" s="75"/>
      <c r="C1138" s="75"/>
      <c r="D1138" s="75"/>
    </row>
    <row r="1139" spans="1:4" x14ac:dyDescent="0.25">
      <c r="A1139" s="75"/>
      <c r="B1139" s="75"/>
      <c r="C1139" s="75"/>
      <c r="D1139" s="75"/>
    </row>
    <row r="1140" spans="1:4" x14ac:dyDescent="0.25">
      <c r="A1140" s="75"/>
      <c r="B1140" s="75"/>
      <c r="C1140" s="75"/>
      <c r="D1140" s="75"/>
    </row>
    <row r="1141" spans="1:4" x14ac:dyDescent="0.25">
      <c r="A1141" s="75"/>
      <c r="B1141" s="75"/>
      <c r="C1141" s="75"/>
      <c r="D1141" s="75"/>
    </row>
    <row r="1142" spans="1:4" x14ac:dyDescent="0.25">
      <c r="A1142" s="75"/>
      <c r="B1142" s="75"/>
      <c r="C1142" s="75"/>
      <c r="D1142" s="75"/>
    </row>
    <row r="1143" spans="1:4" x14ac:dyDescent="0.25">
      <c r="A1143" s="75"/>
      <c r="B1143" s="75"/>
      <c r="C1143" s="75"/>
      <c r="D1143" s="75"/>
    </row>
    <row r="1144" spans="1:4" x14ac:dyDescent="0.25">
      <c r="A1144" s="75"/>
      <c r="B1144" s="75"/>
      <c r="C1144" s="75"/>
      <c r="D1144" s="75"/>
    </row>
    <row r="1145" spans="1:4" x14ac:dyDescent="0.25">
      <c r="A1145" s="75"/>
      <c r="B1145" s="75"/>
      <c r="C1145" s="75"/>
      <c r="D1145" s="75"/>
    </row>
    <row r="1146" spans="1:4" x14ac:dyDescent="0.25">
      <c r="A1146" s="75"/>
      <c r="B1146" s="75"/>
      <c r="C1146" s="75"/>
      <c r="D1146" s="75"/>
    </row>
    <row r="1147" spans="1:4" x14ac:dyDescent="0.25">
      <c r="A1147" s="75"/>
      <c r="B1147" s="75"/>
      <c r="C1147" s="75"/>
      <c r="D1147" s="75"/>
    </row>
    <row r="1148" spans="1:4" x14ac:dyDescent="0.25">
      <c r="A1148" s="75"/>
      <c r="B1148" s="75"/>
      <c r="C1148" s="75"/>
      <c r="D1148" s="75"/>
    </row>
    <row r="1149" spans="1:4" x14ac:dyDescent="0.25">
      <c r="A1149" s="75"/>
      <c r="B1149" s="75"/>
      <c r="C1149" s="75"/>
      <c r="D1149" s="75"/>
    </row>
    <row r="1150" spans="1:4" x14ac:dyDescent="0.25">
      <c r="A1150" s="75"/>
      <c r="B1150" s="75"/>
      <c r="C1150" s="75"/>
      <c r="D1150" s="75"/>
    </row>
    <row r="1151" spans="1:4" x14ac:dyDescent="0.25">
      <c r="A1151" s="75"/>
      <c r="B1151" s="75"/>
      <c r="C1151" s="75"/>
      <c r="D1151" s="75"/>
    </row>
    <row r="1152" spans="1:4" x14ac:dyDescent="0.25">
      <c r="A1152" s="75"/>
      <c r="B1152" s="75"/>
      <c r="C1152" s="75"/>
      <c r="D1152" s="75"/>
    </row>
    <row r="1153" spans="1:4" x14ac:dyDescent="0.25">
      <c r="A1153" s="75"/>
      <c r="B1153" s="75"/>
      <c r="C1153" s="75"/>
      <c r="D1153" s="75"/>
    </row>
    <row r="1154" spans="1:4" x14ac:dyDescent="0.25">
      <c r="A1154" s="75"/>
      <c r="B1154" s="75"/>
      <c r="C1154" s="75"/>
      <c r="D1154" s="75"/>
    </row>
    <row r="1155" spans="1:4" x14ac:dyDescent="0.25">
      <c r="A1155" s="75"/>
      <c r="B1155" s="75"/>
      <c r="C1155" s="75"/>
      <c r="D1155" s="75"/>
    </row>
    <row r="1156" spans="1:4" x14ac:dyDescent="0.25">
      <c r="A1156" s="75"/>
      <c r="B1156" s="75"/>
      <c r="C1156" s="75"/>
      <c r="D1156" s="75"/>
    </row>
    <row r="1157" spans="1:4" x14ac:dyDescent="0.25">
      <c r="A1157" s="75"/>
      <c r="B1157" s="75"/>
      <c r="C1157" s="75"/>
      <c r="D1157" s="75"/>
    </row>
    <row r="1158" spans="1:4" x14ac:dyDescent="0.25">
      <c r="A1158" s="75"/>
      <c r="B1158" s="75"/>
      <c r="C1158" s="75"/>
      <c r="D1158" s="75"/>
    </row>
    <row r="1159" spans="1:4" x14ac:dyDescent="0.25">
      <c r="A1159" s="75"/>
      <c r="B1159" s="75"/>
      <c r="C1159" s="75"/>
      <c r="D1159" s="75"/>
    </row>
    <row r="1160" spans="1:4" x14ac:dyDescent="0.25">
      <c r="A1160" s="75"/>
      <c r="B1160" s="75"/>
      <c r="C1160" s="75"/>
      <c r="D1160" s="75"/>
    </row>
    <row r="1161" spans="1:4" x14ac:dyDescent="0.25">
      <c r="A1161" s="75"/>
      <c r="B1161" s="75"/>
      <c r="C1161" s="75"/>
      <c r="D1161" s="75"/>
    </row>
    <row r="1162" spans="1:4" x14ac:dyDescent="0.25">
      <c r="A1162" s="75"/>
      <c r="B1162" s="75"/>
      <c r="C1162" s="75"/>
      <c r="D1162" s="75"/>
    </row>
    <row r="1163" spans="1:4" x14ac:dyDescent="0.25">
      <c r="A1163" s="75"/>
      <c r="B1163" s="75"/>
      <c r="C1163" s="75"/>
      <c r="D1163" s="75"/>
    </row>
    <row r="1164" spans="1:4" x14ac:dyDescent="0.25">
      <c r="A1164" s="75"/>
      <c r="B1164" s="75"/>
      <c r="C1164" s="75"/>
      <c r="D1164" s="75"/>
    </row>
    <row r="1165" spans="1:4" x14ac:dyDescent="0.25">
      <c r="A1165" s="75"/>
      <c r="B1165" s="75"/>
      <c r="C1165" s="75"/>
      <c r="D1165" s="75"/>
    </row>
    <row r="1166" spans="1:4" x14ac:dyDescent="0.25">
      <c r="A1166" s="75"/>
      <c r="B1166" s="75"/>
      <c r="C1166" s="75"/>
      <c r="D1166" s="75"/>
    </row>
  </sheetData>
  <mergeCells count="46">
    <mergeCell ref="A2:Y2"/>
    <mergeCell ref="A175:A179"/>
    <mergeCell ref="B175:B179"/>
    <mergeCell ref="A164:A168"/>
    <mergeCell ref="B164:B168"/>
    <mergeCell ref="A80:A82"/>
    <mergeCell ref="B80:B82"/>
    <mergeCell ref="A15:A17"/>
    <mergeCell ref="B15:B17"/>
    <mergeCell ref="C15:C17"/>
    <mergeCell ref="C80:C82"/>
    <mergeCell ref="A172:A174"/>
    <mergeCell ref="B172:B174"/>
    <mergeCell ref="C172:C174"/>
    <mergeCell ref="A24:A26"/>
    <mergeCell ref="B24:B26"/>
    <mergeCell ref="C24:C26"/>
    <mergeCell ref="A77:A79"/>
    <mergeCell ref="B77:B79"/>
    <mergeCell ref="C77:C79"/>
    <mergeCell ref="A74:A76"/>
    <mergeCell ref="B74:B76"/>
    <mergeCell ref="C74:C76"/>
    <mergeCell ref="A21:A23"/>
    <mergeCell ref="A4:A5"/>
    <mergeCell ref="B4:B5"/>
    <mergeCell ref="C4:C5"/>
    <mergeCell ref="D4:D5"/>
    <mergeCell ref="B21:B23"/>
    <mergeCell ref="C21:C23"/>
    <mergeCell ref="A9:A11"/>
    <mergeCell ref="B9:B11"/>
    <mergeCell ref="C9:C11"/>
    <mergeCell ref="A18:A20"/>
    <mergeCell ref="B18:B20"/>
    <mergeCell ref="C18:C20"/>
    <mergeCell ref="A12:A14"/>
    <mergeCell ref="B12:B14"/>
    <mergeCell ref="C12:C14"/>
    <mergeCell ref="E4:L4"/>
    <mergeCell ref="V4:V5"/>
    <mergeCell ref="W4:W5"/>
    <mergeCell ref="X4:X5"/>
    <mergeCell ref="Y4:Y5"/>
    <mergeCell ref="M4:T4"/>
    <mergeCell ref="U4:U5"/>
  </mergeCells>
  <printOptions horizontalCentered="1"/>
  <pageMargins left="0.78740157480314965" right="0.78740157480314965" top="0.98425196850393704" bottom="0.78740157480314965" header="0.39370078740157483" footer="0.3937007874015748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115"/>
  <sheetViews>
    <sheetView zoomScale="85" zoomScaleNormal="85" workbookViewId="0">
      <selection activeCell="E15" sqref="E15"/>
    </sheetView>
  </sheetViews>
  <sheetFormatPr defaultRowHeight="15.75" x14ac:dyDescent="0.25"/>
  <cols>
    <col min="1" max="1" width="9.28515625" style="76" customWidth="1"/>
    <col min="2" max="2" width="34.42578125" style="76" customWidth="1"/>
    <col min="3" max="3" width="9.140625" style="76"/>
    <col min="4" max="4" width="9.140625" style="76" hidden="1" customWidth="1"/>
    <col min="5" max="5" width="29.28515625" style="76" customWidth="1"/>
    <col min="6" max="6" width="12.5703125" style="76" customWidth="1"/>
    <col min="7" max="8" width="12.140625" style="76" customWidth="1"/>
    <col min="9" max="9" width="13.140625" style="76" customWidth="1"/>
    <col min="10" max="16384" width="9.140625" style="76"/>
  </cols>
  <sheetData>
    <row r="2" spans="1:9" x14ac:dyDescent="0.25">
      <c r="A2" s="228" t="s">
        <v>495</v>
      </c>
      <c r="B2" s="228"/>
      <c r="C2" s="228"/>
      <c r="D2" s="228"/>
      <c r="E2" s="228"/>
      <c r="F2" s="228"/>
      <c r="G2" s="228"/>
      <c r="H2" s="228"/>
      <c r="I2" s="228"/>
    </row>
    <row r="5" spans="1:9" ht="47.25" x14ac:dyDescent="0.25">
      <c r="A5" s="103" t="s">
        <v>0</v>
      </c>
      <c r="B5" s="101" t="s">
        <v>1</v>
      </c>
      <c r="C5" s="101" t="s">
        <v>3</v>
      </c>
      <c r="D5" s="103" t="s">
        <v>422</v>
      </c>
      <c r="E5" s="101" t="s">
        <v>122</v>
      </c>
      <c r="F5" s="101" t="s">
        <v>2</v>
      </c>
      <c r="G5" s="101" t="s">
        <v>96</v>
      </c>
      <c r="H5" s="101" t="s">
        <v>95</v>
      </c>
      <c r="I5" s="101" t="s">
        <v>97</v>
      </c>
    </row>
    <row r="6" spans="1:9" x14ac:dyDescent="0.25">
      <c r="A6" s="104" t="s">
        <v>9</v>
      </c>
      <c r="B6" s="77" t="s">
        <v>10</v>
      </c>
      <c r="C6" s="77" t="s">
        <v>12</v>
      </c>
      <c r="D6" s="109"/>
      <c r="E6" s="77" t="s">
        <v>13</v>
      </c>
      <c r="F6" s="77" t="s">
        <v>288</v>
      </c>
      <c r="G6" s="77" t="s">
        <v>14</v>
      </c>
      <c r="H6" s="77" t="s">
        <v>15</v>
      </c>
      <c r="I6" s="77" t="s">
        <v>443</v>
      </c>
    </row>
    <row r="7" spans="1:9" ht="31.5" x14ac:dyDescent="0.25">
      <c r="A7" s="173">
        <v>1</v>
      </c>
      <c r="B7" s="105" t="s">
        <v>17</v>
      </c>
      <c r="C7" s="101"/>
      <c r="D7" s="110"/>
      <c r="E7" s="105"/>
      <c r="F7" s="105"/>
      <c r="G7" s="115"/>
      <c r="H7" s="116"/>
      <c r="I7" s="114"/>
    </row>
    <row r="8" spans="1:9" x14ac:dyDescent="0.25">
      <c r="A8" s="170" t="s">
        <v>209</v>
      </c>
      <c r="B8" s="100" t="s">
        <v>18</v>
      </c>
      <c r="C8" s="102"/>
      <c r="D8" s="107"/>
      <c r="E8" s="100"/>
      <c r="F8" s="100"/>
      <c r="G8" s="115"/>
      <c r="H8" s="116"/>
      <c r="I8" s="114">
        <f>SUM(I9:I14)</f>
        <v>0</v>
      </c>
    </row>
    <row r="9" spans="1:9" x14ac:dyDescent="0.25">
      <c r="A9" s="170"/>
      <c r="B9" s="100"/>
      <c r="C9" s="102"/>
      <c r="D9" s="107">
        <v>19</v>
      </c>
      <c r="E9" s="100" t="str">
        <f>VLOOKUP(D9,Danh_muc_VL_DC_TB!$A$12:$G$34,2)</f>
        <v>Quạt trần 0,1 kW</v>
      </c>
      <c r="F9" s="100" t="str">
        <f>VLOOKUP(D9,Danh_muc_VL_DC_TB!$A$12:$G$34,3)</f>
        <v>Cái</v>
      </c>
      <c r="G9" s="114">
        <f>VLOOKUP(D9,Danh_muc_VL_DC_TB!$A$12:$G$34,7)</f>
        <v>833</v>
      </c>
      <c r="H9" s="116">
        <v>2.0000000000000002E-5</v>
      </c>
      <c r="I9" s="114">
        <f t="shared" ref="I9:I14" si="0">ROUND(G9*H9,0)</f>
        <v>0</v>
      </c>
    </row>
    <row r="10" spans="1:9" x14ac:dyDescent="0.25">
      <c r="A10" s="170"/>
      <c r="B10" s="100"/>
      <c r="C10" s="102"/>
      <c r="D10" s="107">
        <v>5</v>
      </c>
      <c r="E10" s="100" t="str">
        <f>VLOOKUP(D10,Danh_muc_VL_DC_TB!$A$12:$G$34,2)</f>
        <v>Bộ đèn neon 0,04 kW</v>
      </c>
      <c r="F10" s="100" t="str">
        <f>VLOOKUP(D10,Danh_muc_VL_DC_TB!$A$12:$G$34,3)</f>
        <v>Bộ</v>
      </c>
      <c r="G10" s="114">
        <f>VLOOKUP(D10,Danh_muc_VL_DC_TB!$A$12:$G$34,7)</f>
        <v>160</v>
      </c>
      <c r="H10" s="116">
        <v>8.0000000000000007E-5</v>
      </c>
      <c r="I10" s="114">
        <f t="shared" si="0"/>
        <v>0</v>
      </c>
    </row>
    <row r="11" spans="1:9" x14ac:dyDescent="0.25">
      <c r="A11" s="170"/>
      <c r="B11" s="100"/>
      <c r="C11" s="102"/>
      <c r="D11" s="107">
        <v>9</v>
      </c>
      <c r="E11" s="100" t="str">
        <f>VLOOKUP(D11,Danh_muc_VL_DC_TB!$A$12:$G$34,2)</f>
        <v>Ghế tựa</v>
      </c>
      <c r="F11" s="100" t="str">
        <f>VLOOKUP(D11,Danh_muc_VL_DC_TB!$A$12:$G$34,3)</f>
        <v>Cái</v>
      </c>
      <c r="G11" s="114">
        <f>VLOOKUP(D11,Danh_muc_VL_DC_TB!$A$12:$G$34,7)</f>
        <v>381</v>
      </c>
      <c r="H11" s="116">
        <v>8.0000000000000007E-5</v>
      </c>
      <c r="I11" s="114">
        <f t="shared" si="0"/>
        <v>0</v>
      </c>
    </row>
    <row r="12" spans="1:9" x14ac:dyDescent="0.25">
      <c r="A12" s="170"/>
      <c r="B12" s="100"/>
      <c r="C12" s="102"/>
      <c r="D12" s="107">
        <v>4</v>
      </c>
      <c r="E12" s="100" t="str">
        <f>VLOOKUP(D12,Danh_muc_VL_DC_TB!$A$12:$G$34,2)</f>
        <v>Bàn làm việc</v>
      </c>
      <c r="F12" s="100" t="str">
        <f>VLOOKUP(D12,Danh_muc_VL_DC_TB!$A$12:$G$34,3)</f>
        <v>Cái</v>
      </c>
      <c r="G12" s="114">
        <f>VLOOKUP(D12,Danh_muc_VL_DC_TB!$A$12:$G$34,7)</f>
        <v>601</v>
      </c>
      <c r="H12" s="116">
        <v>8.0000000000000007E-5</v>
      </c>
      <c r="I12" s="114">
        <f t="shared" si="0"/>
        <v>0</v>
      </c>
    </row>
    <row r="13" spans="1:9" x14ac:dyDescent="0.25">
      <c r="A13" s="170"/>
      <c r="B13" s="100"/>
      <c r="C13" s="102"/>
      <c r="D13" s="107">
        <v>2</v>
      </c>
      <c r="E13" s="100" t="str">
        <f>VLOOKUP(D13,Danh_muc_VL_DC_TB!$A$12:$G$34,2)</f>
        <v>Bàn dập ghim loại nhỏ</v>
      </c>
      <c r="F13" s="100" t="str">
        <f>VLOOKUP(D13,Danh_muc_VL_DC_TB!$A$12:$G$34,3)</f>
        <v>Cái</v>
      </c>
      <c r="G13" s="114">
        <f>VLOOKUP(D13,Danh_muc_VL_DC_TB!$A$12:$G$34,7)</f>
        <v>37</v>
      </c>
      <c r="H13" s="116">
        <v>2.0000000000000002E-5</v>
      </c>
      <c r="I13" s="114">
        <f t="shared" si="0"/>
        <v>0</v>
      </c>
    </row>
    <row r="14" spans="1:9" x14ac:dyDescent="0.25">
      <c r="A14" s="170"/>
      <c r="B14" s="100"/>
      <c r="C14" s="102"/>
      <c r="D14" s="107">
        <v>16</v>
      </c>
      <c r="E14" s="100" t="str">
        <f>VLOOKUP(D14,Danh_muc_VL_DC_TB!$A$12:$G$34,2)</f>
        <v>Ổ ghi đĩa quang</v>
      </c>
      <c r="F14" s="100" t="str">
        <f>VLOOKUP(D14,Danh_muc_VL_DC_TB!$A$12:$G$34,3)</f>
        <v>Cái</v>
      </c>
      <c r="G14" s="114">
        <f>VLOOKUP(D14,Danh_muc_VL_DC_TB!$A$12:$G$34,7)</f>
        <v>1907</v>
      </c>
      <c r="H14" s="116">
        <v>3.0000000000000001E-5</v>
      </c>
      <c r="I14" s="114">
        <f t="shared" si="0"/>
        <v>0</v>
      </c>
    </row>
    <row r="15" spans="1:9" x14ac:dyDescent="0.25">
      <c r="A15" s="237" t="s">
        <v>210</v>
      </c>
      <c r="B15" s="238" t="s">
        <v>300</v>
      </c>
      <c r="C15" s="102" t="s">
        <v>20</v>
      </c>
      <c r="D15" s="111"/>
      <c r="E15" s="100"/>
      <c r="F15" s="100"/>
      <c r="G15" s="115"/>
      <c r="H15" s="116"/>
      <c r="I15" s="114"/>
    </row>
    <row r="16" spans="1:9" x14ac:dyDescent="0.25">
      <c r="A16" s="237"/>
      <c r="B16" s="238"/>
      <c r="C16" s="102" t="s">
        <v>21</v>
      </c>
      <c r="D16" s="111"/>
      <c r="E16" s="100"/>
      <c r="F16" s="100"/>
      <c r="G16" s="115"/>
      <c r="H16" s="116"/>
      <c r="I16" s="114"/>
    </row>
    <row r="17" spans="1:9" x14ac:dyDescent="0.25">
      <c r="A17" s="237"/>
      <c r="B17" s="238"/>
      <c r="C17" s="102" t="s">
        <v>22</v>
      </c>
      <c r="D17" s="111"/>
      <c r="E17" s="100"/>
      <c r="F17" s="100"/>
      <c r="G17" s="115"/>
      <c r="H17" s="116"/>
      <c r="I17" s="114"/>
    </row>
    <row r="18" spans="1:9" x14ac:dyDescent="0.25">
      <c r="A18" s="237" t="s">
        <v>294</v>
      </c>
      <c r="B18" s="238" t="s">
        <v>298</v>
      </c>
      <c r="C18" s="102" t="s">
        <v>20</v>
      </c>
      <c r="D18" s="111"/>
      <c r="E18" s="100"/>
      <c r="F18" s="100"/>
      <c r="G18" s="115"/>
      <c r="H18" s="116"/>
      <c r="I18" s="114"/>
    </row>
    <row r="19" spans="1:9" x14ac:dyDescent="0.25">
      <c r="A19" s="237"/>
      <c r="B19" s="238"/>
      <c r="C19" s="102" t="s">
        <v>21</v>
      </c>
      <c r="D19" s="111"/>
      <c r="E19" s="100"/>
      <c r="F19" s="100"/>
      <c r="G19" s="115"/>
      <c r="H19" s="116"/>
      <c r="I19" s="114"/>
    </row>
    <row r="20" spans="1:9" x14ac:dyDescent="0.25">
      <c r="A20" s="237"/>
      <c r="B20" s="238"/>
      <c r="C20" s="102" t="s">
        <v>22</v>
      </c>
      <c r="D20" s="111"/>
      <c r="E20" s="100"/>
      <c r="F20" s="100"/>
      <c r="G20" s="115"/>
      <c r="H20" s="116"/>
      <c r="I20" s="114"/>
    </row>
    <row r="21" spans="1:9" x14ac:dyDescent="0.25">
      <c r="A21" s="237" t="s">
        <v>295</v>
      </c>
      <c r="B21" s="238" t="s">
        <v>299</v>
      </c>
      <c r="C21" s="102" t="s">
        <v>20</v>
      </c>
      <c r="D21" s="111"/>
      <c r="E21" s="100"/>
      <c r="F21" s="100"/>
      <c r="G21" s="115"/>
      <c r="H21" s="116"/>
      <c r="I21" s="114"/>
    </row>
    <row r="22" spans="1:9" x14ac:dyDescent="0.25">
      <c r="A22" s="237"/>
      <c r="B22" s="238"/>
      <c r="C22" s="102" t="s">
        <v>21</v>
      </c>
      <c r="D22" s="111"/>
      <c r="E22" s="100"/>
      <c r="F22" s="100"/>
      <c r="G22" s="115"/>
      <c r="H22" s="116"/>
      <c r="I22" s="114"/>
    </row>
    <row r="23" spans="1:9" x14ac:dyDescent="0.25">
      <c r="A23" s="237"/>
      <c r="B23" s="238"/>
      <c r="C23" s="102" t="s">
        <v>22</v>
      </c>
      <c r="D23" s="111"/>
      <c r="E23" s="100"/>
      <c r="F23" s="100"/>
      <c r="G23" s="115"/>
      <c r="H23" s="116"/>
      <c r="I23" s="114"/>
    </row>
    <row r="24" spans="1:9" x14ac:dyDescent="0.25">
      <c r="A24" s="237" t="s">
        <v>211</v>
      </c>
      <c r="B24" s="238" t="s">
        <v>301</v>
      </c>
      <c r="C24" s="102" t="s">
        <v>20</v>
      </c>
      <c r="D24" s="111"/>
      <c r="E24" s="100"/>
      <c r="F24" s="100"/>
      <c r="G24" s="115"/>
      <c r="H24" s="116"/>
      <c r="I24" s="114"/>
    </row>
    <row r="25" spans="1:9" x14ac:dyDescent="0.25">
      <c r="A25" s="237"/>
      <c r="B25" s="238"/>
      <c r="C25" s="102" t="s">
        <v>21</v>
      </c>
      <c r="D25" s="111"/>
      <c r="E25" s="100"/>
      <c r="F25" s="100"/>
      <c r="G25" s="115"/>
      <c r="H25" s="116"/>
      <c r="I25" s="114"/>
    </row>
    <row r="26" spans="1:9" x14ac:dyDescent="0.25">
      <c r="A26" s="237"/>
      <c r="B26" s="238"/>
      <c r="C26" s="102" t="s">
        <v>22</v>
      </c>
      <c r="D26" s="111"/>
      <c r="E26" s="100"/>
      <c r="F26" s="100"/>
      <c r="G26" s="115"/>
      <c r="H26" s="116"/>
      <c r="I26" s="114"/>
    </row>
    <row r="27" spans="1:9" x14ac:dyDescent="0.25">
      <c r="A27" s="237" t="s">
        <v>296</v>
      </c>
      <c r="B27" s="238" t="s">
        <v>298</v>
      </c>
      <c r="C27" s="102" t="s">
        <v>20</v>
      </c>
      <c r="D27" s="111"/>
      <c r="E27" s="100"/>
      <c r="F27" s="100"/>
      <c r="G27" s="115"/>
      <c r="H27" s="116"/>
      <c r="I27" s="114"/>
    </row>
    <row r="28" spans="1:9" x14ac:dyDescent="0.25">
      <c r="A28" s="237"/>
      <c r="B28" s="238"/>
      <c r="C28" s="102" t="s">
        <v>21</v>
      </c>
      <c r="D28" s="111"/>
      <c r="E28" s="100"/>
      <c r="F28" s="100"/>
      <c r="G28" s="115"/>
      <c r="H28" s="116"/>
      <c r="I28" s="114"/>
    </row>
    <row r="29" spans="1:9" x14ac:dyDescent="0.25">
      <c r="A29" s="237"/>
      <c r="B29" s="238"/>
      <c r="C29" s="102" t="s">
        <v>22</v>
      </c>
      <c r="D29" s="111"/>
      <c r="E29" s="100"/>
      <c r="F29" s="100"/>
      <c r="G29" s="115"/>
      <c r="H29" s="116"/>
      <c r="I29" s="114"/>
    </row>
    <row r="30" spans="1:9" x14ac:dyDescent="0.25">
      <c r="A30" s="237" t="s">
        <v>297</v>
      </c>
      <c r="B30" s="238" t="s">
        <v>299</v>
      </c>
      <c r="C30" s="102" t="s">
        <v>20</v>
      </c>
      <c r="D30" s="111"/>
      <c r="E30" s="100"/>
      <c r="F30" s="100"/>
      <c r="G30" s="115"/>
      <c r="H30" s="116"/>
      <c r="I30" s="114"/>
    </row>
    <row r="31" spans="1:9" x14ac:dyDescent="0.25">
      <c r="A31" s="237"/>
      <c r="B31" s="238"/>
      <c r="C31" s="102" t="s">
        <v>21</v>
      </c>
      <c r="D31" s="111"/>
      <c r="E31" s="100"/>
      <c r="F31" s="100"/>
      <c r="G31" s="115"/>
      <c r="H31" s="116"/>
      <c r="I31" s="114"/>
    </row>
    <row r="32" spans="1:9" x14ac:dyDescent="0.25">
      <c r="A32" s="237"/>
      <c r="B32" s="238"/>
      <c r="C32" s="102" t="s">
        <v>22</v>
      </c>
      <c r="D32" s="111"/>
      <c r="E32" s="100"/>
      <c r="F32" s="100"/>
      <c r="G32" s="115"/>
      <c r="H32" s="116"/>
      <c r="I32" s="114"/>
    </row>
    <row r="33" spans="1:9" ht="63" x14ac:dyDescent="0.25">
      <c r="A33" s="170" t="s">
        <v>212</v>
      </c>
      <c r="B33" s="100" t="s">
        <v>23</v>
      </c>
      <c r="C33" s="102"/>
      <c r="D33" s="107"/>
      <c r="E33" s="100"/>
      <c r="F33" s="100"/>
      <c r="G33" s="115"/>
      <c r="H33" s="116"/>
      <c r="I33" s="114"/>
    </row>
    <row r="34" spans="1:9" ht="31.5" x14ac:dyDescent="0.25">
      <c r="A34" s="173" t="s">
        <v>213</v>
      </c>
      <c r="B34" s="105" t="s">
        <v>24</v>
      </c>
      <c r="C34" s="101"/>
      <c r="D34" s="110"/>
      <c r="E34" s="105"/>
      <c r="F34" s="105"/>
      <c r="G34" s="115"/>
      <c r="H34" s="116"/>
      <c r="I34" s="114"/>
    </row>
    <row r="35" spans="1:9" ht="31.5" x14ac:dyDescent="0.25">
      <c r="A35" s="170" t="s">
        <v>214</v>
      </c>
      <c r="B35" s="100" t="s">
        <v>25</v>
      </c>
      <c r="C35" s="102"/>
      <c r="D35" s="107"/>
      <c r="E35" s="100"/>
      <c r="F35" s="100"/>
      <c r="G35" s="115"/>
      <c r="H35" s="116"/>
      <c r="I35" s="114"/>
    </row>
    <row r="36" spans="1:9" ht="31.5" x14ac:dyDescent="0.25">
      <c r="A36" s="175" t="s">
        <v>202</v>
      </c>
      <c r="B36" s="99" t="s">
        <v>374</v>
      </c>
      <c r="C36" s="102" t="s">
        <v>309</v>
      </c>
      <c r="D36" s="112"/>
      <c r="E36" s="99"/>
      <c r="F36" s="99"/>
      <c r="G36" s="115"/>
      <c r="H36" s="116"/>
      <c r="I36" s="114"/>
    </row>
    <row r="37" spans="1:9" x14ac:dyDescent="0.25">
      <c r="A37" s="170" t="s">
        <v>376</v>
      </c>
      <c r="B37" s="100" t="s">
        <v>26</v>
      </c>
      <c r="C37" s="102"/>
      <c r="D37" s="107"/>
      <c r="E37" s="100"/>
      <c r="F37" s="100"/>
      <c r="G37" s="115"/>
      <c r="H37" s="116"/>
      <c r="I37" s="114">
        <f>SUM(I38:I44)</f>
        <v>4400</v>
      </c>
    </row>
    <row r="38" spans="1:9" x14ac:dyDescent="0.25">
      <c r="A38" s="170"/>
      <c r="B38" s="100"/>
      <c r="C38" s="102"/>
      <c r="D38" s="107">
        <v>17</v>
      </c>
      <c r="E38" s="100" t="str">
        <f>VLOOKUP(D38,Danh_muc_VL_DC_TB!$A$12:$G$34,2)</f>
        <v>Quần áo BHLĐ</v>
      </c>
      <c r="F38" s="100" t="str">
        <f>VLOOKUP(D38,Danh_muc_VL_DC_TB!$A$12:$G$34,3)</f>
        <v>Bộ</v>
      </c>
      <c r="G38" s="114">
        <f>VLOOKUP(D38,Danh_muc_VL_DC_TB!$A$12:$G$34,7)</f>
        <v>1282</v>
      </c>
      <c r="H38" s="116">
        <v>1.6</v>
      </c>
      <c r="I38" s="114">
        <f t="shared" ref="I38:I44" si="1">ROUND(G38*H38,0)</f>
        <v>2051</v>
      </c>
    </row>
    <row r="39" spans="1:9" x14ac:dyDescent="0.25">
      <c r="A39" s="170"/>
      <c r="B39" s="100"/>
      <c r="C39" s="102"/>
      <c r="D39" s="107">
        <v>19</v>
      </c>
      <c r="E39" s="100" t="str">
        <f>VLOOKUP(D39,Danh_muc_VL_DC_TB!$A$12:$G$34,2)</f>
        <v>Quạt trần 0,1 kW</v>
      </c>
      <c r="F39" s="100" t="str">
        <f>VLOOKUP(D39,Danh_muc_VL_DC_TB!$A$12:$G$34,3)</f>
        <v>Cái</v>
      </c>
      <c r="G39" s="114">
        <f>VLOOKUP(D39,Danh_muc_VL_DC_TB!$A$12:$G$34,7)</f>
        <v>833</v>
      </c>
      <c r="H39" s="116">
        <v>0.27200000000000002</v>
      </c>
      <c r="I39" s="114">
        <f t="shared" si="1"/>
        <v>227</v>
      </c>
    </row>
    <row r="40" spans="1:9" x14ac:dyDescent="0.25">
      <c r="A40" s="170"/>
      <c r="B40" s="100"/>
      <c r="C40" s="102"/>
      <c r="D40" s="107">
        <v>18</v>
      </c>
      <c r="E40" s="100" t="str">
        <f>VLOOKUP(D40,Danh_muc_VL_DC_TB!$A$12:$G$34,2)</f>
        <v>Quạt thông gió 0,04 kW</v>
      </c>
      <c r="F40" s="100" t="str">
        <f>VLOOKUP(D40,Danh_muc_VL_DC_TB!$A$12:$G$34,3)</f>
        <v>Cái</v>
      </c>
      <c r="G40" s="114">
        <f>VLOOKUP(D40,Danh_muc_VL_DC_TB!$A$12:$G$34,7)</f>
        <v>801</v>
      </c>
      <c r="H40" s="116">
        <v>0.27200000000000002</v>
      </c>
      <c r="I40" s="114">
        <f t="shared" si="1"/>
        <v>218</v>
      </c>
    </row>
    <row r="41" spans="1:9" x14ac:dyDescent="0.25">
      <c r="A41" s="170"/>
      <c r="B41" s="100"/>
      <c r="C41" s="102"/>
      <c r="D41" s="107">
        <v>5</v>
      </c>
      <c r="E41" s="100" t="str">
        <f>VLOOKUP(D41,Danh_muc_VL_DC_TB!$A$12:$G$34,2)</f>
        <v>Bộ đèn neon 0,04 kW</v>
      </c>
      <c r="F41" s="100" t="str">
        <f>VLOOKUP(D41,Danh_muc_VL_DC_TB!$A$12:$G$34,3)</f>
        <v>Bộ</v>
      </c>
      <c r="G41" s="114">
        <f>VLOOKUP(D41,Danh_muc_VL_DC_TB!$A$12:$G$34,7)</f>
        <v>160</v>
      </c>
      <c r="H41" s="116">
        <v>1.6</v>
      </c>
      <c r="I41" s="114">
        <f t="shared" si="1"/>
        <v>256</v>
      </c>
    </row>
    <row r="42" spans="1:9" x14ac:dyDescent="0.25">
      <c r="A42" s="170"/>
      <c r="B42" s="100"/>
      <c r="C42" s="102"/>
      <c r="D42" s="107">
        <v>9</v>
      </c>
      <c r="E42" s="100" t="str">
        <f>VLOOKUP(D42,Danh_muc_VL_DC_TB!$A$12:$G$34,2)</f>
        <v>Ghế tựa</v>
      </c>
      <c r="F42" s="100" t="str">
        <f>VLOOKUP(D42,Danh_muc_VL_DC_TB!$A$12:$G$34,3)</f>
        <v>Cái</v>
      </c>
      <c r="G42" s="114">
        <f>VLOOKUP(D42,Danh_muc_VL_DC_TB!$A$12:$G$34,7)</f>
        <v>381</v>
      </c>
      <c r="H42" s="116">
        <v>1.6</v>
      </c>
      <c r="I42" s="114">
        <f t="shared" si="1"/>
        <v>610</v>
      </c>
    </row>
    <row r="43" spans="1:9" x14ac:dyDescent="0.25">
      <c r="A43" s="170"/>
      <c r="B43" s="100"/>
      <c r="C43" s="102"/>
      <c r="D43" s="107">
        <v>4</v>
      </c>
      <c r="E43" s="100" t="str">
        <f>VLOOKUP(D43,Danh_muc_VL_DC_TB!$A$12:$G$34,2)</f>
        <v>Bàn làm việc</v>
      </c>
      <c r="F43" s="100" t="str">
        <f>VLOOKUP(D43,Danh_muc_VL_DC_TB!$A$12:$G$34,3)</f>
        <v>Cái</v>
      </c>
      <c r="G43" s="114">
        <f>VLOOKUP(D43,Danh_muc_VL_DC_TB!$A$12:$G$34,7)</f>
        <v>601</v>
      </c>
      <c r="H43" s="116">
        <v>1.6</v>
      </c>
      <c r="I43" s="114">
        <f t="shared" si="1"/>
        <v>962</v>
      </c>
    </row>
    <row r="44" spans="1:9" x14ac:dyDescent="0.25">
      <c r="A44" s="170"/>
      <c r="B44" s="100"/>
      <c r="C44" s="102"/>
      <c r="D44" s="107">
        <v>16</v>
      </c>
      <c r="E44" s="100" t="str">
        <f>VLOOKUP(D44,Danh_muc_VL_DC_TB!$A$12:$G$34,2)</f>
        <v>Ổ ghi đĩa quang</v>
      </c>
      <c r="F44" s="100" t="str">
        <f>VLOOKUP(D44,Danh_muc_VL_DC_TB!$A$12:$G$34,3)</f>
        <v>Cái</v>
      </c>
      <c r="G44" s="114">
        <f>VLOOKUP(D44,Danh_muc_VL_DC_TB!$A$12:$G$34,7)</f>
        <v>1907</v>
      </c>
      <c r="H44" s="116">
        <v>0.04</v>
      </c>
      <c r="I44" s="114">
        <f t="shared" si="1"/>
        <v>76</v>
      </c>
    </row>
    <row r="45" spans="1:9" ht="78.75" x14ac:dyDescent="0.25">
      <c r="A45" s="170" t="s">
        <v>377</v>
      </c>
      <c r="B45" s="100" t="s">
        <v>28</v>
      </c>
      <c r="C45" s="102"/>
      <c r="D45" s="107"/>
      <c r="E45" s="100"/>
      <c r="F45" s="100"/>
      <c r="G45" s="115"/>
      <c r="H45" s="116"/>
      <c r="I45" s="114">
        <f>SUM(I46:I51)</f>
        <v>4324</v>
      </c>
    </row>
    <row r="46" spans="1:9" x14ac:dyDescent="0.25">
      <c r="A46" s="170"/>
      <c r="B46" s="100"/>
      <c r="C46" s="102"/>
      <c r="D46" s="107">
        <v>17</v>
      </c>
      <c r="E46" s="100" t="str">
        <f>VLOOKUP(D46,Danh_muc_VL_DC_TB!$A$12:$G$34,2)</f>
        <v>Quần áo BHLĐ</v>
      </c>
      <c r="F46" s="100" t="str">
        <f>VLOOKUP(D46,Danh_muc_VL_DC_TB!$A$12:$G$34,3)</f>
        <v>Bộ</v>
      </c>
      <c r="G46" s="114">
        <f>VLOOKUP(D46,Danh_muc_VL_DC_TB!$A$12:$G$34,7)</f>
        <v>1282</v>
      </c>
      <c r="H46" s="116">
        <v>1.6</v>
      </c>
      <c r="I46" s="114">
        <f t="shared" ref="I46:I51" si="2">ROUND(G46*H46,0)</f>
        <v>2051</v>
      </c>
    </row>
    <row r="47" spans="1:9" x14ac:dyDescent="0.25">
      <c r="A47" s="170"/>
      <c r="B47" s="100"/>
      <c r="C47" s="102"/>
      <c r="D47" s="107">
        <v>19</v>
      </c>
      <c r="E47" s="100" t="str">
        <f>VLOOKUP(D47,Danh_muc_VL_DC_TB!$A$12:$G$34,2)</f>
        <v>Quạt trần 0,1 kW</v>
      </c>
      <c r="F47" s="100" t="str">
        <f>VLOOKUP(D47,Danh_muc_VL_DC_TB!$A$12:$G$34,3)</f>
        <v>Cái</v>
      </c>
      <c r="G47" s="114">
        <f>VLOOKUP(D47,Danh_muc_VL_DC_TB!$A$12:$G$34,7)</f>
        <v>833</v>
      </c>
      <c r="H47" s="116">
        <v>0.27200000000000002</v>
      </c>
      <c r="I47" s="114">
        <f t="shared" si="2"/>
        <v>227</v>
      </c>
    </row>
    <row r="48" spans="1:9" x14ac:dyDescent="0.25">
      <c r="A48" s="170"/>
      <c r="B48" s="100"/>
      <c r="C48" s="102"/>
      <c r="D48" s="107">
        <v>18</v>
      </c>
      <c r="E48" s="100" t="str">
        <f>VLOOKUP(D48,Danh_muc_VL_DC_TB!$A$12:$G$34,2)</f>
        <v>Quạt thông gió 0,04 kW</v>
      </c>
      <c r="F48" s="100" t="str">
        <f>VLOOKUP(D48,Danh_muc_VL_DC_TB!$A$12:$G$34,3)</f>
        <v>Cái</v>
      </c>
      <c r="G48" s="114">
        <f>VLOOKUP(D48,Danh_muc_VL_DC_TB!$A$12:$G$34,7)</f>
        <v>801</v>
      </c>
      <c r="H48" s="116">
        <v>0.27200000000000002</v>
      </c>
      <c r="I48" s="114">
        <f t="shared" si="2"/>
        <v>218</v>
      </c>
    </row>
    <row r="49" spans="1:9" x14ac:dyDescent="0.25">
      <c r="A49" s="170"/>
      <c r="B49" s="100"/>
      <c r="C49" s="102"/>
      <c r="D49" s="107">
        <v>5</v>
      </c>
      <c r="E49" s="100" t="str">
        <f>VLOOKUP(D49,Danh_muc_VL_DC_TB!$A$12:$G$34,2)</f>
        <v>Bộ đèn neon 0,04 kW</v>
      </c>
      <c r="F49" s="100" t="str">
        <f>VLOOKUP(D49,Danh_muc_VL_DC_TB!$A$12:$G$34,3)</f>
        <v>Bộ</v>
      </c>
      <c r="G49" s="114">
        <f>VLOOKUP(D49,Danh_muc_VL_DC_TB!$A$12:$G$34,7)</f>
        <v>160</v>
      </c>
      <c r="H49" s="116">
        <v>1.6</v>
      </c>
      <c r="I49" s="114">
        <f t="shared" si="2"/>
        <v>256</v>
      </c>
    </row>
    <row r="50" spans="1:9" x14ac:dyDescent="0.25">
      <c r="A50" s="170"/>
      <c r="B50" s="100"/>
      <c r="C50" s="102"/>
      <c r="D50" s="107">
        <v>9</v>
      </c>
      <c r="E50" s="100" t="str">
        <f>VLOOKUP(D50,Danh_muc_VL_DC_TB!$A$12:$G$34,2)</f>
        <v>Ghế tựa</v>
      </c>
      <c r="F50" s="100" t="str">
        <f>VLOOKUP(D50,Danh_muc_VL_DC_TB!$A$12:$G$34,3)</f>
        <v>Cái</v>
      </c>
      <c r="G50" s="114">
        <f>VLOOKUP(D50,Danh_muc_VL_DC_TB!$A$12:$G$34,7)</f>
        <v>381</v>
      </c>
      <c r="H50" s="116">
        <v>1.6</v>
      </c>
      <c r="I50" s="114">
        <f t="shared" si="2"/>
        <v>610</v>
      </c>
    </row>
    <row r="51" spans="1:9" x14ac:dyDescent="0.25">
      <c r="A51" s="170"/>
      <c r="B51" s="100"/>
      <c r="C51" s="102"/>
      <c r="D51" s="107">
        <v>4</v>
      </c>
      <c r="E51" s="100" t="str">
        <f>VLOOKUP(D51,Danh_muc_VL_DC_TB!$A$12:$G$34,2)</f>
        <v>Bàn làm việc</v>
      </c>
      <c r="F51" s="100" t="str">
        <f>VLOOKUP(D51,Danh_muc_VL_DC_TB!$A$12:$G$34,3)</f>
        <v>Cái</v>
      </c>
      <c r="G51" s="114">
        <f>VLOOKUP(D51,Danh_muc_VL_DC_TB!$A$12:$G$34,7)</f>
        <v>601</v>
      </c>
      <c r="H51" s="116">
        <v>1.6</v>
      </c>
      <c r="I51" s="114">
        <f t="shared" si="2"/>
        <v>962</v>
      </c>
    </row>
    <row r="52" spans="1:9" x14ac:dyDescent="0.25">
      <c r="A52" s="170" t="s">
        <v>378</v>
      </c>
      <c r="B52" s="100" t="s">
        <v>30</v>
      </c>
      <c r="C52" s="102"/>
      <c r="D52" s="107"/>
      <c r="E52" s="100"/>
      <c r="F52" s="100"/>
      <c r="G52" s="115"/>
      <c r="H52" s="116"/>
      <c r="I52" s="114">
        <f>SUM(I53:I58)</f>
        <v>8621</v>
      </c>
    </row>
    <row r="53" spans="1:9" x14ac:dyDescent="0.25">
      <c r="A53" s="170"/>
      <c r="B53" s="100"/>
      <c r="C53" s="102"/>
      <c r="D53" s="107">
        <v>17</v>
      </c>
      <c r="E53" s="100" t="str">
        <f>VLOOKUP(D53,Danh_muc_VL_DC_TB!$A$12:$G$34,2)</f>
        <v>Quần áo BHLĐ</v>
      </c>
      <c r="F53" s="100" t="str">
        <f>VLOOKUP(D53,Danh_muc_VL_DC_TB!$A$12:$G$34,3)</f>
        <v>Bộ</v>
      </c>
      <c r="G53" s="114">
        <f>VLOOKUP(D53,Danh_muc_VL_DC_TB!$A$12:$G$34,7)</f>
        <v>1282</v>
      </c>
      <c r="H53" s="116">
        <v>1.6</v>
      </c>
      <c r="I53" s="114">
        <f t="shared" ref="I53:I58" si="3">ROUND(G53*H53,0)</f>
        <v>2051</v>
      </c>
    </row>
    <row r="54" spans="1:9" x14ac:dyDescent="0.25">
      <c r="A54" s="170"/>
      <c r="B54" s="100"/>
      <c r="C54" s="102"/>
      <c r="D54" s="107">
        <v>19</v>
      </c>
      <c r="E54" s="100" t="str">
        <f>VLOOKUP(D54,Danh_muc_VL_DC_TB!$A$12:$G$34,2)</f>
        <v>Quạt trần 0,1 kW</v>
      </c>
      <c r="F54" s="100" t="str">
        <f>VLOOKUP(D54,Danh_muc_VL_DC_TB!$A$12:$G$34,3)</f>
        <v>Cái</v>
      </c>
      <c r="G54" s="114">
        <f>VLOOKUP(D54,Danh_muc_VL_DC_TB!$A$12:$G$34,7)</f>
        <v>833</v>
      </c>
      <c r="H54" s="116">
        <v>0.27200000000000002</v>
      </c>
      <c r="I54" s="114">
        <f t="shared" si="3"/>
        <v>227</v>
      </c>
    </row>
    <row r="55" spans="1:9" x14ac:dyDescent="0.25">
      <c r="A55" s="170"/>
      <c r="B55" s="100"/>
      <c r="C55" s="102"/>
      <c r="D55" s="107">
        <v>18</v>
      </c>
      <c r="E55" s="100" t="str">
        <f>VLOOKUP(D55,Danh_muc_VL_DC_TB!$A$12:$G$34,2)</f>
        <v>Quạt thông gió 0,04 kW</v>
      </c>
      <c r="F55" s="100" t="str">
        <f>VLOOKUP(D55,Danh_muc_VL_DC_TB!$A$12:$G$34,3)</f>
        <v>Cái</v>
      </c>
      <c r="G55" s="114">
        <f>VLOOKUP(D55,Danh_muc_VL_DC_TB!$A$12:$G$34,7)</f>
        <v>801</v>
      </c>
      <c r="H55" s="116">
        <v>0.27200000000000002</v>
      </c>
      <c r="I55" s="114">
        <f t="shared" si="3"/>
        <v>218</v>
      </c>
    </row>
    <row r="56" spans="1:9" x14ac:dyDescent="0.25">
      <c r="A56" s="170"/>
      <c r="B56" s="100"/>
      <c r="C56" s="102"/>
      <c r="D56" s="107">
        <v>5</v>
      </c>
      <c r="E56" s="100" t="str">
        <f>VLOOKUP(D56,Danh_muc_VL_DC_TB!$A$12:$G$34,2)</f>
        <v>Bộ đèn neon 0,04 kW</v>
      </c>
      <c r="F56" s="100" t="str">
        <f>VLOOKUP(D56,Danh_muc_VL_DC_TB!$A$12:$G$34,3)</f>
        <v>Bộ</v>
      </c>
      <c r="G56" s="114">
        <f>VLOOKUP(D56,Danh_muc_VL_DC_TB!$A$12:$G$34,7)</f>
        <v>160</v>
      </c>
      <c r="H56" s="116">
        <v>1.6</v>
      </c>
      <c r="I56" s="114">
        <f t="shared" si="3"/>
        <v>256</v>
      </c>
    </row>
    <row r="57" spans="1:9" x14ac:dyDescent="0.25">
      <c r="A57" s="170"/>
      <c r="B57" s="100"/>
      <c r="C57" s="102"/>
      <c r="D57" s="107">
        <v>13</v>
      </c>
      <c r="E57" s="100" t="str">
        <f>VLOOKUP(D57,Danh_muc_VL_DC_TB!$A$12:$G$34,2)</f>
        <v>Máy hút bụi 2 kW</v>
      </c>
      <c r="F57" s="100" t="str">
        <f>VLOOKUP(D57,Danh_muc_VL_DC_TB!$A$12:$G$34,3)</f>
        <v>Cái</v>
      </c>
      <c r="G57" s="114">
        <f>VLOOKUP(D57,Danh_muc_VL_DC_TB!$A$12:$G$34,7)</f>
        <v>1378</v>
      </c>
      <c r="H57" s="116">
        <v>2.6</v>
      </c>
      <c r="I57" s="114">
        <f t="shared" si="3"/>
        <v>3583</v>
      </c>
    </row>
    <row r="58" spans="1:9" x14ac:dyDescent="0.25">
      <c r="A58" s="170"/>
      <c r="B58" s="100"/>
      <c r="C58" s="102"/>
      <c r="D58" s="107">
        <v>22</v>
      </c>
      <c r="E58" s="100" t="str">
        <f>VLOOKUP(D58,Danh_muc_VL_DC_TB!$A$12:$G$34,2)</f>
        <v>Xe đẩy</v>
      </c>
      <c r="F58" s="100" t="str">
        <f>VLOOKUP(D58,Danh_muc_VL_DC_TB!$A$12:$G$34,3)</f>
        <v>Cái</v>
      </c>
      <c r="G58" s="114">
        <f>VLOOKUP(D58,Danh_muc_VL_DC_TB!$A$12:$G$34,7)</f>
        <v>635</v>
      </c>
      <c r="H58" s="116">
        <v>3.6</v>
      </c>
      <c r="I58" s="114">
        <f t="shared" si="3"/>
        <v>2286</v>
      </c>
    </row>
    <row r="59" spans="1:9" ht="31.5" x14ac:dyDescent="0.25">
      <c r="A59" s="175" t="s">
        <v>203</v>
      </c>
      <c r="B59" s="99" t="s">
        <v>375</v>
      </c>
      <c r="C59" s="102" t="s">
        <v>386</v>
      </c>
      <c r="D59" s="112"/>
      <c r="E59" s="99"/>
      <c r="F59" s="99"/>
      <c r="G59" s="115"/>
      <c r="H59" s="116"/>
      <c r="I59" s="114"/>
    </row>
    <row r="60" spans="1:9" x14ac:dyDescent="0.25">
      <c r="A60" s="170" t="s">
        <v>379</v>
      </c>
      <c r="B60" s="100" t="s">
        <v>26</v>
      </c>
      <c r="C60" s="102"/>
      <c r="D60" s="107"/>
      <c r="E60" s="100"/>
      <c r="F60" s="100"/>
      <c r="G60" s="115"/>
      <c r="H60" s="116"/>
      <c r="I60" s="114">
        <f>SUM(I61:I67)</f>
        <v>2641</v>
      </c>
    </row>
    <row r="61" spans="1:9" x14ac:dyDescent="0.25">
      <c r="A61" s="170"/>
      <c r="B61" s="100"/>
      <c r="C61" s="102"/>
      <c r="D61" s="107">
        <v>17</v>
      </c>
      <c r="E61" s="100" t="str">
        <f>VLOOKUP(D61,Danh_muc_VL_DC_TB!$A$12:$G$34,2)</f>
        <v>Quần áo BHLĐ</v>
      </c>
      <c r="F61" s="100" t="str">
        <f>VLOOKUP(D61,Danh_muc_VL_DC_TB!$A$12:$G$34,3)</f>
        <v>Bộ</v>
      </c>
      <c r="G61" s="114">
        <f>VLOOKUP(D61,Danh_muc_VL_DC_TB!$A$12:$G$34,7)</f>
        <v>1282</v>
      </c>
      <c r="H61" s="116">
        <f>ROUND(H38*0.6,4)</f>
        <v>0.96</v>
      </c>
      <c r="I61" s="114">
        <f t="shared" ref="I61:I67" si="4">ROUND(G61*H61,0)</f>
        <v>1231</v>
      </c>
    </row>
    <row r="62" spans="1:9" x14ac:dyDescent="0.25">
      <c r="A62" s="170"/>
      <c r="B62" s="100"/>
      <c r="C62" s="102"/>
      <c r="D62" s="107">
        <v>19</v>
      </c>
      <c r="E62" s="100" t="str">
        <f>VLOOKUP(D62,Danh_muc_VL_DC_TB!$A$12:$G$34,2)</f>
        <v>Quạt trần 0,1 kW</v>
      </c>
      <c r="F62" s="100" t="str">
        <f>VLOOKUP(D62,Danh_muc_VL_DC_TB!$A$12:$G$34,3)</f>
        <v>Cái</v>
      </c>
      <c r="G62" s="114">
        <f>VLOOKUP(D62,Danh_muc_VL_DC_TB!$A$12:$G$34,7)</f>
        <v>833</v>
      </c>
      <c r="H62" s="116">
        <f t="shared" ref="H62:H81" si="5">ROUND(H39*0.6,4)</f>
        <v>0.16320000000000001</v>
      </c>
      <c r="I62" s="114">
        <f t="shared" si="4"/>
        <v>136</v>
      </c>
    </row>
    <row r="63" spans="1:9" x14ac:dyDescent="0.25">
      <c r="A63" s="170"/>
      <c r="B63" s="100"/>
      <c r="C63" s="102"/>
      <c r="D63" s="107">
        <v>18</v>
      </c>
      <c r="E63" s="100" t="str">
        <f>VLOOKUP(D63,Danh_muc_VL_DC_TB!$A$12:$G$34,2)</f>
        <v>Quạt thông gió 0,04 kW</v>
      </c>
      <c r="F63" s="100" t="str">
        <f>VLOOKUP(D63,Danh_muc_VL_DC_TB!$A$12:$G$34,3)</f>
        <v>Cái</v>
      </c>
      <c r="G63" s="114">
        <f>VLOOKUP(D63,Danh_muc_VL_DC_TB!$A$12:$G$34,7)</f>
        <v>801</v>
      </c>
      <c r="H63" s="116">
        <f t="shared" si="5"/>
        <v>0.16320000000000001</v>
      </c>
      <c r="I63" s="114">
        <f t="shared" si="4"/>
        <v>131</v>
      </c>
    </row>
    <row r="64" spans="1:9" x14ac:dyDescent="0.25">
      <c r="A64" s="170"/>
      <c r="B64" s="100"/>
      <c r="C64" s="102"/>
      <c r="D64" s="107">
        <v>5</v>
      </c>
      <c r="E64" s="100" t="str">
        <f>VLOOKUP(D64,Danh_muc_VL_DC_TB!$A$12:$G$34,2)</f>
        <v>Bộ đèn neon 0,04 kW</v>
      </c>
      <c r="F64" s="100" t="str">
        <f>VLOOKUP(D64,Danh_muc_VL_DC_TB!$A$12:$G$34,3)</f>
        <v>Bộ</v>
      </c>
      <c r="G64" s="114">
        <f>VLOOKUP(D64,Danh_muc_VL_DC_TB!$A$12:$G$34,7)</f>
        <v>160</v>
      </c>
      <c r="H64" s="116">
        <f t="shared" si="5"/>
        <v>0.96</v>
      </c>
      <c r="I64" s="114">
        <f t="shared" si="4"/>
        <v>154</v>
      </c>
    </row>
    <row r="65" spans="1:9" x14ac:dyDescent="0.25">
      <c r="A65" s="170"/>
      <c r="B65" s="100"/>
      <c r="C65" s="102"/>
      <c r="D65" s="107">
        <v>9</v>
      </c>
      <c r="E65" s="100" t="str">
        <f>VLOOKUP(D65,Danh_muc_VL_DC_TB!$A$12:$G$34,2)</f>
        <v>Ghế tựa</v>
      </c>
      <c r="F65" s="100" t="str">
        <f>VLOOKUP(D65,Danh_muc_VL_DC_TB!$A$12:$G$34,3)</f>
        <v>Cái</v>
      </c>
      <c r="G65" s="114">
        <f>VLOOKUP(D65,Danh_muc_VL_DC_TB!$A$12:$G$34,7)</f>
        <v>381</v>
      </c>
      <c r="H65" s="116">
        <f t="shared" si="5"/>
        <v>0.96</v>
      </c>
      <c r="I65" s="114">
        <f t="shared" si="4"/>
        <v>366</v>
      </c>
    </row>
    <row r="66" spans="1:9" x14ac:dyDescent="0.25">
      <c r="A66" s="170"/>
      <c r="B66" s="100"/>
      <c r="C66" s="102"/>
      <c r="D66" s="107">
        <v>4</v>
      </c>
      <c r="E66" s="100" t="str">
        <f>VLOOKUP(D66,Danh_muc_VL_DC_TB!$A$12:$G$34,2)</f>
        <v>Bàn làm việc</v>
      </c>
      <c r="F66" s="100" t="str">
        <f>VLOOKUP(D66,Danh_muc_VL_DC_TB!$A$12:$G$34,3)</f>
        <v>Cái</v>
      </c>
      <c r="G66" s="114">
        <f>VLOOKUP(D66,Danh_muc_VL_DC_TB!$A$12:$G$34,7)</f>
        <v>601</v>
      </c>
      <c r="H66" s="116">
        <f t="shared" si="5"/>
        <v>0.96</v>
      </c>
      <c r="I66" s="114">
        <f t="shared" si="4"/>
        <v>577</v>
      </c>
    </row>
    <row r="67" spans="1:9" x14ac:dyDescent="0.25">
      <c r="A67" s="170"/>
      <c r="B67" s="100"/>
      <c r="C67" s="102"/>
      <c r="D67" s="107">
        <v>16</v>
      </c>
      <c r="E67" s="100" t="str">
        <f>VLOOKUP(D67,Danh_muc_VL_DC_TB!$A$12:$G$34,2)</f>
        <v>Ổ ghi đĩa quang</v>
      </c>
      <c r="F67" s="100" t="str">
        <f>VLOOKUP(D67,Danh_muc_VL_DC_TB!$A$12:$G$34,3)</f>
        <v>Cái</v>
      </c>
      <c r="G67" s="114">
        <f>VLOOKUP(D67,Danh_muc_VL_DC_TB!$A$12:$G$34,7)</f>
        <v>1907</v>
      </c>
      <c r="H67" s="116">
        <f t="shared" si="5"/>
        <v>2.4E-2</v>
      </c>
      <c r="I67" s="114">
        <f t="shared" si="4"/>
        <v>46</v>
      </c>
    </row>
    <row r="68" spans="1:9" ht="78.75" x14ac:dyDescent="0.25">
      <c r="A68" s="170" t="s">
        <v>380</v>
      </c>
      <c r="B68" s="100" t="s">
        <v>28</v>
      </c>
      <c r="C68" s="102"/>
      <c r="D68" s="107"/>
      <c r="E68" s="100"/>
      <c r="F68" s="100"/>
      <c r="G68" s="115"/>
      <c r="H68" s="116"/>
      <c r="I68" s="114">
        <f>SUM(I69:I74)</f>
        <v>2595</v>
      </c>
    </row>
    <row r="69" spans="1:9" x14ac:dyDescent="0.25">
      <c r="A69" s="170"/>
      <c r="B69" s="100"/>
      <c r="C69" s="102"/>
      <c r="D69" s="107">
        <v>17</v>
      </c>
      <c r="E69" s="100" t="str">
        <f>VLOOKUP(D69,Danh_muc_VL_DC_TB!$A$12:$G$34,2)</f>
        <v>Quần áo BHLĐ</v>
      </c>
      <c r="F69" s="100" t="str">
        <f>VLOOKUP(D69,Danh_muc_VL_DC_TB!$A$12:$G$34,3)</f>
        <v>Bộ</v>
      </c>
      <c r="G69" s="114">
        <f>VLOOKUP(D69,Danh_muc_VL_DC_TB!$A$12:$G$34,7)</f>
        <v>1282</v>
      </c>
      <c r="H69" s="116">
        <f t="shared" si="5"/>
        <v>0.96</v>
      </c>
      <c r="I69" s="114">
        <f t="shared" ref="I69:I74" si="6">ROUND(G69*H69,0)</f>
        <v>1231</v>
      </c>
    </row>
    <row r="70" spans="1:9" x14ac:dyDescent="0.25">
      <c r="A70" s="170"/>
      <c r="B70" s="100"/>
      <c r="C70" s="102"/>
      <c r="D70" s="107">
        <v>19</v>
      </c>
      <c r="E70" s="100" t="str">
        <f>VLOOKUP(D70,Danh_muc_VL_DC_TB!$A$12:$G$34,2)</f>
        <v>Quạt trần 0,1 kW</v>
      </c>
      <c r="F70" s="100" t="str">
        <f>VLOOKUP(D70,Danh_muc_VL_DC_TB!$A$12:$G$34,3)</f>
        <v>Cái</v>
      </c>
      <c r="G70" s="114">
        <f>VLOOKUP(D70,Danh_muc_VL_DC_TB!$A$12:$G$34,7)</f>
        <v>833</v>
      </c>
      <c r="H70" s="116">
        <f t="shared" si="5"/>
        <v>0.16320000000000001</v>
      </c>
      <c r="I70" s="114">
        <f t="shared" si="6"/>
        <v>136</v>
      </c>
    </row>
    <row r="71" spans="1:9" x14ac:dyDescent="0.25">
      <c r="A71" s="170"/>
      <c r="B71" s="100"/>
      <c r="C71" s="102"/>
      <c r="D71" s="107">
        <v>18</v>
      </c>
      <c r="E71" s="100" t="str">
        <f>VLOOKUP(D71,Danh_muc_VL_DC_TB!$A$12:$G$34,2)</f>
        <v>Quạt thông gió 0,04 kW</v>
      </c>
      <c r="F71" s="100" t="str">
        <f>VLOOKUP(D71,Danh_muc_VL_DC_TB!$A$12:$G$34,3)</f>
        <v>Cái</v>
      </c>
      <c r="G71" s="114">
        <f>VLOOKUP(D71,Danh_muc_VL_DC_TB!$A$12:$G$34,7)</f>
        <v>801</v>
      </c>
      <c r="H71" s="116">
        <f t="shared" si="5"/>
        <v>0.16320000000000001</v>
      </c>
      <c r="I71" s="114">
        <f t="shared" si="6"/>
        <v>131</v>
      </c>
    </row>
    <row r="72" spans="1:9" x14ac:dyDescent="0.25">
      <c r="A72" s="170"/>
      <c r="B72" s="100"/>
      <c r="C72" s="102"/>
      <c r="D72" s="107">
        <v>5</v>
      </c>
      <c r="E72" s="100" t="str">
        <f>VLOOKUP(D72,Danh_muc_VL_DC_TB!$A$12:$G$34,2)</f>
        <v>Bộ đèn neon 0,04 kW</v>
      </c>
      <c r="F72" s="100" t="str">
        <f>VLOOKUP(D72,Danh_muc_VL_DC_TB!$A$12:$G$34,3)</f>
        <v>Bộ</v>
      </c>
      <c r="G72" s="114">
        <f>VLOOKUP(D72,Danh_muc_VL_DC_TB!$A$12:$G$34,7)</f>
        <v>160</v>
      </c>
      <c r="H72" s="116">
        <f t="shared" si="5"/>
        <v>0.96</v>
      </c>
      <c r="I72" s="114">
        <f t="shared" si="6"/>
        <v>154</v>
      </c>
    </row>
    <row r="73" spans="1:9" x14ac:dyDescent="0.25">
      <c r="A73" s="170"/>
      <c r="B73" s="100"/>
      <c r="C73" s="102"/>
      <c r="D73" s="107">
        <v>9</v>
      </c>
      <c r="E73" s="100" t="str">
        <f>VLOOKUP(D73,Danh_muc_VL_DC_TB!$A$12:$G$34,2)</f>
        <v>Ghế tựa</v>
      </c>
      <c r="F73" s="100" t="str">
        <f>VLOOKUP(D73,Danh_muc_VL_DC_TB!$A$12:$G$34,3)</f>
        <v>Cái</v>
      </c>
      <c r="G73" s="114">
        <f>VLOOKUP(D73,Danh_muc_VL_DC_TB!$A$12:$G$34,7)</f>
        <v>381</v>
      </c>
      <c r="H73" s="116">
        <f t="shared" si="5"/>
        <v>0.96</v>
      </c>
      <c r="I73" s="114">
        <f t="shared" si="6"/>
        <v>366</v>
      </c>
    </row>
    <row r="74" spans="1:9" x14ac:dyDescent="0.25">
      <c r="A74" s="170"/>
      <c r="B74" s="100"/>
      <c r="C74" s="102"/>
      <c r="D74" s="107">
        <v>4</v>
      </c>
      <c r="E74" s="100" t="str">
        <f>VLOOKUP(D74,Danh_muc_VL_DC_TB!$A$12:$G$34,2)</f>
        <v>Bàn làm việc</v>
      </c>
      <c r="F74" s="100" t="str">
        <f>VLOOKUP(D74,Danh_muc_VL_DC_TB!$A$12:$G$34,3)</f>
        <v>Cái</v>
      </c>
      <c r="G74" s="114">
        <f>VLOOKUP(D74,Danh_muc_VL_DC_TB!$A$12:$G$34,7)</f>
        <v>601</v>
      </c>
      <c r="H74" s="116">
        <f t="shared" si="5"/>
        <v>0.96</v>
      </c>
      <c r="I74" s="114">
        <f t="shared" si="6"/>
        <v>577</v>
      </c>
    </row>
    <row r="75" spans="1:9" x14ac:dyDescent="0.25">
      <c r="A75" s="170" t="s">
        <v>381</v>
      </c>
      <c r="B75" s="100" t="s">
        <v>30</v>
      </c>
      <c r="C75" s="102"/>
      <c r="D75" s="107"/>
      <c r="E75" s="100"/>
      <c r="F75" s="100"/>
      <c r="G75" s="115"/>
      <c r="H75" s="116"/>
      <c r="I75" s="114">
        <f>SUM(I76:I81)</f>
        <v>5174</v>
      </c>
    </row>
    <row r="76" spans="1:9" x14ac:dyDescent="0.25">
      <c r="A76" s="170"/>
      <c r="B76" s="100"/>
      <c r="C76" s="102"/>
      <c r="D76" s="107">
        <v>17</v>
      </c>
      <c r="E76" s="100" t="str">
        <f>VLOOKUP(D76,Danh_muc_VL_DC_TB!$A$12:$G$34,2)</f>
        <v>Quần áo BHLĐ</v>
      </c>
      <c r="F76" s="100" t="str">
        <f>VLOOKUP(D76,Danh_muc_VL_DC_TB!$A$12:$G$34,3)</f>
        <v>Bộ</v>
      </c>
      <c r="G76" s="114">
        <f>VLOOKUP(D76,Danh_muc_VL_DC_TB!$A$12:$G$34,7)</f>
        <v>1282</v>
      </c>
      <c r="H76" s="116">
        <f t="shared" si="5"/>
        <v>0.96</v>
      </c>
      <c r="I76" s="114">
        <f t="shared" ref="I76:I81" si="7">ROUND(G76*H76,0)</f>
        <v>1231</v>
      </c>
    </row>
    <row r="77" spans="1:9" x14ac:dyDescent="0.25">
      <c r="A77" s="170"/>
      <c r="B77" s="100"/>
      <c r="C77" s="102"/>
      <c r="D77" s="107">
        <v>19</v>
      </c>
      <c r="E77" s="100" t="str">
        <f>VLOOKUP(D77,Danh_muc_VL_DC_TB!$A$12:$G$34,2)</f>
        <v>Quạt trần 0,1 kW</v>
      </c>
      <c r="F77" s="100" t="str">
        <f>VLOOKUP(D77,Danh_muc_VL_DC_TB!$A$12:$G$34,3)</f>
        <v>Cái</v>
      </c>
      <c r="G77" s="114">
        <f>VLOOKUP(D77,Danh_muc_VL_DC_TB!$A$12:$G$34,7)</f>
        <v>833</v>
      </c>
      <c r="H77" s="116">
        <f t="shared" si="5"/>
        <v>0.16320000000000001</v>
      </c>
      <c r="I77" s="114">
        <f t="shared" si="7"/>
        <v>136</v>
      </c>
    </row>
    <row r="78" spans="1:9" x14ac:dyDescent="0.25">
      <c r="A78" s="170"/>
      <c r="B78" s="100"/>
      <c r="C78" s="102"/>
      <c r="D78" s="107">
        <v>18</v>
      </c>
      <c r="E78" s="100" t="str">
        <f>VLOOKUP(D78,Danh_muc_VL_DC_TB!$A$12:$G$34,2)</f>
        <v>Quạt thông gió 0,04 kW</v>
      </c>
      <c r="F78" s="100" t="str">
        <f>VLOOKUP(D78,Danh_muc_VL_DC_TB!$A$12:$G$34,3)</f>
        <v>Cái</v>
      </c>
      <c r="G78" s="114">
        <f>VLOOKUP(D78,Danh_muc_VL_DC_TB!$A$12:$G$34,7)</f>
        <v>801</v>
      </c>
      <c r="H78" s="116">
        <f t="shared" si="5"/>
        <v>0.16320000000000001</v>
      </c>
      <c r="I78" s="114">
        <f t="shared" si="7"/>
        <v>131</v>
      </c>
    </row>
    <row r="79" spans="1:9" x14ac:dyDescent="0.25">
      <c r="A79" s="170"/>
      <c r="B79" s="100"/>
      <c r="C79" s="102"/>
      <c r="D79" s="107">
        <v>5</v>
      </c>
      <c r="E79" s="100" t="str">
        <f>VLOOKUP(D79,Danh_muc_VL_DC_TB!$A$12:$G$34,2)</f>
        <v>Bộ đèn neon 0,04 kW</v>
      </c>
      <c r="F79" s="100" t="str">
        <f>VLOOKUP(D79,Danh_muc_VL_DC_TB!$A$12:$G$34,3)</f>
        <v>Bộ</v>
      </c>
      <c r="G79" s="114">
        <f>VLOOKUP(D79,Danh_muc_VL_DC_TB!$A$12:$G$34,7)</f>
        <v>160</v>
      </c>
      <c r="H79" s="116">
        <f t="shared" si="5"/>
        <v>0.96</v>
      </c>
      <c r="I79" s="114">
        <f t="shared" si="7"/>
        <v>154</v>
      </c>
    </row>
    <row r="80" spans="1:9" x14ac:dyDescent="0.25">
      <c r="A80" s="170"/>
      <c r="B80" s="100"/>
      <c r="C80" s="102"/>
      <c r="D80" s="107">
        <v>13</v>
      </c>
      <c r="E80" s="100" t="str">
        <f>VLOOKUP(D80,Danh_muc_VL_DC_TB!$A$12:$G$34,2)</f>
        <v>Máy hút bụi 2 kW</v>
      </c>
      <c r="F80" s="100" t="str">
        <f>VLOOKUP(D80,Danh_muc_VL_DC_TB!$A$12:$G$34,3)</f>
        <v>Cái</v>
      </c>
      <c r="G80" s="114">
        <f>VLOOKUP(D80,Danh_muc_VL_DC_TB!$A$12:$G$34,7)</f>
        <v>1378</v>
      </c>
      <c r="H80" s="116">
        <f t="shared" si="5"/>
        <v>1.56</v>
      </c>
      <c r="I80" s="114">
        <f t="shared" si="7"/>
        <v>2150</v>
      </c>
    </row>
    <row r="81" spans="1:9" x14ac:dyDescent="0.25">
      <c r="A81" s="170"/>
      <c r="B81" s="100"/>
      <c r="C81" s="102"/>
      <c r="D81" s="107">
        <v>22</v>
      </c>
      <c r="E81" s="100" t="str">
        <f>VLOOKUP(D81,Danh_muc_VL_DC_TB!$A$12:$G$34,2)</f>
        <v>Xe đẩy</v>
      </c>
      <c r="F81" s="100" t="str">
        <f>VLOOKUP(D81,Danh_muc_VL_DC_TB!$A$12:$G$34,3)</f>
        <v>Cái</v>
      </c>
      <c r="G81" s="114">
        <f>VLOOKUP(D81,Danh_muc_VL_DC_TB!$A$12:$G$34,7)</f>
        <v>635</v>
      </c>
      <c r="H81" s="116">
        <f t="shared" si="5"/>
        <v>2.16</v>
      </c>
      <c r="I81" s="114">
        <f t="shared" si="7"/>
        <v>1372</v>
      </c>
    </row>
    <row r="82" spans="1:9" ht="31.5" x14ac:dyDescent="0.25">
      <c r="A82" s="175" t="s">
        <v>204</v>
      </c>
      <c r="B82" s="99" t="s">
        <v>385</v>
      </c>
      <c r="C82" s="102" t="s">
        <v>387</v>
      </c>
      <c r="D82" s="112"/>
      <c r="E82" s="99"/>
      <c r="F82" s="99"/>
      <c r="G82" s="115"/>
      <c r="H82" s="116"/>
      <c r="I82" s="114"/>
    </row>
    <row r="83" spans="1:9" x14ac:dyDescent="0.25">
      <c r="A83" s="170" t="s">
        <v>382</v>
      </c>
      <c r="B83" s="100" t="s">
        <v>26</v>
      </c>
      <c r="C83" s="102"/>
      <c r="D83" s="107"/>
      <c r="E83" s="100"/>
      <c r="F83" s="100"/>
      <c r="G83" s="115"/>
      <c r="H83" s="116"/>
      <c r="I83" s="114">
        <f>SUM(I84:I90)</f>
        <v>879</v>
      </c>
    </row>
    <row r="84" spans="1:9" x14ac:dyDescent="0.25">
      <c r="A84" s="170"/>
      <c r="B84" s="100"/>
      <c r="C84" s="102"/>
      <c r="D84" s="107">
        <v>17</v>
      </c>
      <c r="E84" s="100" t="str">
        <f>VLOOKUP(D84,Danh_muc_VL_DC_TB!$A$12:$G$34,2)</f>
        <v>Quần áo BHLĐ</v>
      </c>
      <c r="F84" s="100" t="str">
        <f>VLOOKUP(D84,Danh_muc_VL_DC_TB!$A$12:$G$34,3)</f>
        <v>Bộ</v>
      </c>
      <c r="G84" s="114">
        <f>VLOOKUP(D84,Danh_muc_VL_DC_TB!$A$12:$G$34,7)</f>
        <v>1282</v>
      </c>
      <c r="H84" s="116">
        <f>ROUND(H38*0.2,4)</f>
        <v>0.32</v>
      </c>
      <c r="I84" s="114">
        <f t="shared" ref="I84:I90" si="8">ROUND(G84*H84,0)</f>
        <v>410</v>
      </c>
    </row>
    <row r="85" spans="1:9" x14ac:dyDescent="0.25">
      <c r="A85" s="170"/>
      <c r="B85" s="100"/>
      <c r="C85" s="102"/>
      <c r="D85" s="107">
        <v>19</v>
      </c>
      <c r="E85" s="100" t="str">
        <f>VLOOKUP(D85,Danh_muc_VL_DC_TB!$A$12:$G$34,2)</f>
        <v>Quạt trần 0,1 kW</v>
      </c>
      <c r="F85" s="100" t="str">
        <f>VLOOKUP(D85,Danh_muc_VL_DC_TB!$A$12:$G$34,3)</f>
        <v>Cái</v>
      </c>
      <c r="G85" s="114">
        <f>VLOOKUP(D85,Danh_muc_VL_DC_TB!$A$12:$G$34,7)</f>
        <v>833</v>
      </c>
      <c r="H85" s="116">
        <f t="shared" ref="H85:H104" si="9">ROUND(H39*0.2,4)</f>
        <v>5.4399999999999997E-2</v>
      </c>
      <c r="I85" s="114">
        <f t="shared" si="8"/>
        <v>45</v>
      </c>
    </row>
    <row r="86" spans="1:9" x14ac:dyDescent="0.25">
      <c r="A86" s="170"/>
      <c r="B86" s="100"/>
      <c r="C86" s="102"/>
      <c r="D86" s="107">
        <v>18</v>
      </c>
      <c r="E86" s="100" t="str">
        <f>VLOOKUP(D86,Danh_muc_VL_DC_TB!$A$12:$G$34,2)</f>
        <v>Quạt thông gió 0,04 kW</v>
      </c>
      <c r="F86" s="100" t="str">
        <f>VLOOKUP(D86,Danh_muc_VL_DC_TB!$A$12:$G$34,3)</f>
        <v>Cái</v>
      </c>
      <c r="G86" s="114">
        <f>VLOOKUP(D86,Danh_muc_VL_DC_TB!$A$12:$G$34,7)</f>
        <v>801</v>
      </c>
      <c r="H86" s="116">
        <f t="shared" si="9"/>
        <v>5.4399999999999997E-2</v>
      </c>
      <c r="I86" s="114">
        <f t="shared" si="8"/>
        <v>44</v>
      </c>
    </row>
    <row r="87" spans="1:9" x14ac:dyDescent="0.25">
      <c r="A87" s="170"/>
      <c r="B87" s="100"/>
      <c r="C87" s="102"/>
      <c r="D87" s="107">
        <v>5</v>
      </c>
      <c r="E87" s="100" t="str">
        <f>VLOOKUP(D87,Danh_muc_VL_DC_TB!$A$12:$G$34,2)</f>
        <v>Bộ đèn neon 0,04 kW</v>
      </c>
      <c r="F87" s="100" t="str">
        <f>VLOOKUP(D87,Danh_muc_VL_DC_TB!$A$12:$G$34,3)</f>
        <v>Bộ</v>
      </c>
      <c r="G87" s="114">
        <f>VLOOKUP(D87,Danh_muc_VL_DC_TB!$A$12:$G$34,7)</f>
        <v>160</v>
      </c>
      <c r="H87" s="116">
        <f t="shared" si="9"/>
        <v>0.32</v>
      </c>
      <c r="I87" s="114">
        <f t="shared" si="8"/>
        <v>51</v>
      </c>
    </row>
    <row r="88" spans="1:9" x14ac:dyDescent="0.25">
      <c r="A88" s="170"/>
      <c r="B88" s="100"/>
      <c r="C88" s="102"/>
      <c r="D88" s="107">
        <v>9</v>
      </c>
      <c r="E88" s="100" t="str">
        <f>VLOOKUP(D88,Danh_muc_VL_DC_TB!$A$12:$G$34,2)</f>
        <v>Ghế tựa</v>
      </c>
      <c r="F88" s="100" t="str">
        <f>VLOOKUP(D88,Danh_muc_VL_DC_TB!$A$12:$G$34,3)</f>
        <v>Cái</v>
      </c>
      <c r="G88" s="114">
        <f>VLOOKUP(D88,Danh_muc_VL_DC_TB!$A$12:$G$34,7)</f>
        <v>381</v>
      </c>
      <c r="H88" s="116">
        <f t="shared" si="9"/>
        <v>0.32</v>
      </c>
      <c r="I88" s="114">
        <f t="shared" si="8"/>
        <v>122</v>
      </c>
    </row>
    <row r="89" spans="1:9" x14ac:dyDescent="0.25">
      <c r="A89" s="170"/>
      <c r="B89" s="100"/>
      <c r="C89" s="102"/>
      <c r="D89" s="107">
        <v>4</v>
      </c>
      <c r="E89" s="100" t="str">
        <f>VLOOKUP(D89,Danh_muc_VL_DC_TB!$A$12:$G$34,2)</f>
        <v>Bàn làm việc</v>
      </c>
      <c r="F89" s="100" t="str">
        <f>VLOOKUP(D89,Danh_muc_VL_DC_TB!$A$12:$G$34,3)</f>
        <v>Cái</v>
      </c>
      <c r="G89" s="114">
        <f>VLOOKUP(D89,Danh_muc_VL_DC_TB!$A$12:$G$34,7)</f>
        <v>601</v>
      </c>
      <c r="H89" s="116">
        <f t="shared" si="9"/>
        <v>0.32</v>
      </c>
      <c r="I89" s="114">
        <f t="shared" si="8"/>
        <v>192</v>
      </c>
    </row>
    <row r="90" spans="1:9" x14ac:dyDescent="0.25">
      <c r="A90" s="170"/>
      <c r="B90" s="100"/>
      <c r="C90" s="102"/>
      <c r="D90" s="107">
        <v>16</v>
      </c>
      <c r="E90" s="100" t="str">
        <f>VLOOKUP(D90,Danh_muc_VL_DC_TB!$A$12:$G$34,2)</f>
        <v>Ổ ghi đĩa quang</v>
      </c>
      <c r="F90" s="100" t="str">
        <f>VLOOKUP(D90,Danh_muc_VL_DC_TB!$A$12:$G$34,3)</f>
        <v>Cái</v>
      </c>
      <c r="G90" s="114">
        <f>VLOOKUP(D90,Danh_muc_VL_DC_TB!$A$12:$G$34,7)</f>
        <v>1907</v>
      </c>
      <c r="H90" s="116">
        <f t="shared" si="9"/>
        <v>8.0000000000000002E-3</v>
      </c>
      <c r="I90" s="114">
        <f t="shared" si="8"/>
        <v>15</v>
      </c>
    </row>
    <row r="91" spans="1:9" ht="78.75" x14ac:dyDescent="0.25">
      <c r="A91" s="170" t="s">
        <v>383</v>
      </c>
      <c r="B91" s="100" t="s">
        <v>28</v>
      </c>
      <c r="C91" s="102"/>
      <c r="D91" s="107"/>
      <c r="E91" s="100"/>
      <c r="F91" s="100"/>
      <c r="G91" s="115"/>
      <c r="H91" s="116"/>
      <c r="I91" s="114">
        <f>SUM(I92:I97)</f>
        <v>864</v>
      </c>
    </row>
    <row r="92" spans="1:9" x14ac:dyDescent="0.25">
      <c r="A92" s="170"/>
      <c r="B92" s="100"/>
      <c r="C92" s="102"/>
      <c r="D92" s="107">
        <v>17</v>
      </c>
      <c r="E92" s="100" t="str">
        <f>VLOOKUP(D92,Danh_muc_VL_DC_TB!$A$12:$G$34,2)</f>
        <v>Quần áo BHLĐ</v>
      </c>
      <c r="F92" s="100" t="str">
        <f>VLOOKUP(D92,Danh_muc_VL_DC_TB!$A$12:$G$34,3)</f>
        <v>Bộ</v>
      </c>
      <c r="G92" s="114">
        <f>VLOOKUP(D92,Danh_muc_VL_DC_TB!$A$12:$G$34,7)</f>
        <v>1282</v>
      </c>
      <c r="H92" s="116">
        <f t="shared" si="9"/>
        <v>0.32</v>
      </c>
      <c r="I92" s="114">
        <f t="shared" ref="I92:I97" si="10">ROUND(G92*H92,0)</f>
        <v>410</v>
      </c>
    </row>
    <row r="93" spans="1:9" x14ac:dyDescent="0.25">
      <c r="A93" s="170"/>
      <c r="B93" s="100"/>
      <c r="C93" s="102"/>
      <c r="D93" s="107">
        <v>19</v>
      </c>
      <c r="E93" s="100" t="str">
        <f>VLOOKUP(D93,Danh_muc_VL_DC_TB!$A$12:$G$34,2)</f>
        <v>Quạt trần 0,1 kW</v>
      </c>
      <c r="F93" s="100" t="str">
        <f>VLOOKUP(D93,Danh_muc_VL_DC_TB!$A$12:$G$34,3)</f>
        <v>Cái</v>
      </c>
      <c r="G93" s="114">
        <f>VLOOKUP(D93,Danh_muc_VL_DC_TB!$A$12:$G$34,7)</f>
        <v>833</v>
      </c>
      <c r="H93" s="116">
        <f t="shared" si="9"/>
        <v>5.4399999999999997E-2</v>
      </c>
      <c r="I93" s="114">
        <f t="shared" si="10"/>
        <v>45</v>
      </c>
    </row>
    <row r="94" spans="1:9" x14ac:dyDescent="0.25">
      <c r="A94" s="170"/>
      <c r="B94" s="100"/>
      <c r="C94" s="102"/>
      <c r="D94" s="107">
        <v>18</v>
      </c>
      <c r="E94" s="100" t="str">
        <f>VLOOKUP(D94,Danh_muc_VL_DC_TB!$A$12:$G$34,2)</f>
        <v>Quạt thông gió 0,04 kW</v>
      </c>
      <c r="F94" s="100" t="str">
        <f>VLOOKUP(D94,Danh_muc_VL_DC_TB!$A$12:$G$34,3)</f>
        <v>Cái</v>
      </c>
      <c r="G94" s="114">
        <f>VLOOKUP(D94,Danh_muc_VL_DC_TB!$A$12:$G$34,7)</f>
        <v>801</v>
      </c>
      <c r="H94" s="116">
        <f t="shared" si="9"/>
        <v>5.4399999999999997E-2</v>
      </c>
      <c r="I94" s="114">
        <f t="shared" si="10"/>
        <v>44</v>
      </c>
    </row>
    <row r="95" spans="1:9" x14ac:dyDescent="0.25">
      <c r="A95" s="170"/>
      <c r="B95" s="100"/>
      <c r="C95" s="102"/>
      <c r="D95" s="107">
        <v>5</v>
      </c>
      <c r="E95" s="100" t="str">
        <f>VLOOKUP(D95,Danh_muc_VL_DC_TB!$A$12:$G$34,2)</f>
        <v>Bộ đèn neon 0,04 kW</v>
      </c>
      <c r="F95" s="100" t="str">
        <f>VLOOKUP(D95,Danh_muc_VL_DC_TB!$A$12:$G$34,3)</f>
        <v>Bộ</v>
      </c>
      <c r="G95" s="114">
        <f>VLOOKUP(D95,Danh_muc_VL_DC_TB!$A$12:$G$34,7)</f>
        <v>160</v>
      </c>
      <c r="H95" s="116">
        <f t="shared" si="9"/>
        <v>0.32</v>
      </c>
      <c r="I95" s="114">
        <f t="shared" si="10"/>
        <v>51</v>
      </c>
    </row>
    <row r="96" spans="1:9" x14ac:dyDescent="0.25">
      <c r="A96" s="170"/>
      <c r="B96" s="100"/>
      <c r="C96" s="102"/>
      <c r="D96" s="107">
        <v>9</v>
      </c>
      <c r="E96" s="100" t="str">
        <f>VLOOKUP(D96,Danh_muc_VL_DC_TB!$A$12:$G$34,2)</f>
        <v>Ghế tựa</v>
      </c>
      <c r="F96" s="100" t="str">
        <f>VLOOKUP(D96,Danh_muc_VL_DC_TB!$A$12:$G$34,3)</f>
        <v>Cái</v>
      </c>
      <c r="G96" s="114">
        <f>VLOOKUP(D96,Danh_muc_VL_DC_TB!$A$12:$G$34,7)</f>
        <v>381</v>
      </c>
      <c r="H96" s="116">
        <f t="shared" si="9"/>
        <v>0.32</v>
      </c>
      <c r="I96" s="114">
        <f t="shared" si="10"/>
        <v>122</v>
      </c>
    </row>
    <row r="97" spans="1:9" x14ac:dyDescent="0.25">
      <c r="A97" s="170"/>
      <c r="B97" s="100"/>
      <c r="C97" s="102"/>
      <c r="D97" s="107">
        <v>4</v>
      </c>
      <c r="E97" s="100" t="str">
        <f>VLOOKUP(D97,Danh_muc_VL_DC_TB!$A$12:$G$34,2)</f>
        <v>Bàn làm việc</v>
      </c>
      <c r="F97" s="100" t="str">
        <f>VLOOKUP(D97,Danh_muc_VL_DC_TB!$A$12:$G$34,3)</f>
        <v>Cái</v>
      </c>
      <c r="G97" s="114">
        <f>VLOOKUP(D97,Danh_muc_VL_DC_TB!$A$12:$G$34,7)</f>
        <v>601</v>
      </c>
      <c r="H97" s="116">
        <f t="shared" si="9"/>
        <v>0.32</v>
      </c>
      <c r="I97" s="114">
        <f t="shared" si="10"/>
        <v>192</v>
      </c>
    </row>
    <row r="98" spans="1:9" x14ac:dyDescent="0.25">
      <c r="A98" s="170" t="s">
        <v>384</v>
      </c>
      <c r="B98" s="100" t="s">
        <v>30</v>
      </c>
      <c r="C98" s="102"/>
      <c r="D98" s="107"/>
      <c r="E98" s="100"/>
      <c r="F98" s="100"/>
      <c r="G98" s="115"/>
      <c r="H98" s="116"/>
      <c r="I98" s="114">
        <f>SUM(I99:I104)</f>
        <v>1724</v>
      </c>
    </row>
    <row r="99" spans="1:9" x14ac:dyDescent="0.25">
      <c r="A99" s="170"/>
      <c r="B99" s="100"/>
      <c r="C99" s="102"/>
      <c r="D99" s="107">
        <v>17</v>
      </c>
      <c r="E99" s="100" t="str">
        <f>VLOOKUP(D99,Danh_muc_VL_DC_TB!$A$12:$G$34,2)</f>
        <v>Quần áo BHLĐ</v>
      </c>
      <c r="F99" s="100" t="str">
        <f>VLOOKUP(D99,Danh_muc_VL_DC_TB!$A$12:$G$34,3)</f>
        <v>Bộ</v>
      </c>
      <c r="G99" s="114">
        <f>VLOOKUP(D99,Danh_muc_VL_DC_TB!$A$12:$G$34,7)</f>
        <v>1282</v>
      </c>
      <c r="H99" s="116">
        <f t="shared" si="9"/>
        <v>0.32</v>
      </c>
      <c r="I99" s="114">
        <f t="shared" ref="I99:I104" si="11">ROUND(G99*H99,0)</f>
        <v>410</v>
      </c>
    </row>
    <row r="100" spans="1:9" x14ac:dyDescent="0.25">
      <c r="A100" s="170"/>
      <c r="B100" s="100"/>
      <c r="C100" s="102"/>
      <c r="D100" s="107">
        <v>19</v>
      </c>
      <c r="E100" s="100" t="str">
        <f>VLOOKUP(D100,Danh_muc_VL_DC_TB!$A$12:$G$34,2)</f>
        <v>Quạt trần 0,1 kW</v>
      </c>
      <c r="F100" s="100" t="str">
        <f>VLOOKUP(D100,Danh_muc_VL_DC_TB!$A$12:$G$34,3)</f>
        <v>Cái</v>
      </c>
      <c r="G100" s="114">
        <f>VLOOKUP(D100,Danh_muc_VL_DC_TB!$A$12:$G$34,7)</f>
        <v>833</v>
      </c>
      <c r="H100" s="116">
        <f t="shared" si="9"/>
        <v>5.4399999999999997E-2</v>
      </c>
      <c r="I100" s="114">
        <f t="shared" si="11"/>
        <v>45</v>
      </c>
    </row>
    <row r="101" spans="1:9" x14ac:dyDescent="0.25">
      <c r="A101" s="170"/>
      <c r="B101" s="100"/>
      <c r="C101" s="102"/>
      <c r="D101" s="107">
        <v>18</v>
      </c>
      <c r="E101" s="100" t="str">
        <f>VLOOKUP(D101,Danh_muc_VL_DC_TB!$A$12:$G$34,2)</f>
        <v>Quạt thông gió 0,04 kW</v>
      </c>
      <c r="F101" s="100" t="str">
        <f>VLOOKUP(D101,Danh_muc_VL_DC_TB!$A$12:$G$34,3)</f>
        <v>Cái</v>
      </c>
      <c r="G101" s="114">
        <f>VLOOKUP(D101,Danh_muc_VL_DC_TB!$A$12:$G$34,7)</f>
        <v>801</v>
      </c>
      <c r="H101" s="116">
        <f t="shared" si="9"/>
        <v>5.4399999999999997E-2</v>
      </c>
      <c r="I101" s="114">
        <f t="shared" si="11"/>
        <v>44</v>
      </c>
    </row>
    <row r="102" spans="1:9" x14ac:dyDescent="0.25">
      <c r="A102" s="170"/>
      <c r="B102" s="100"/>
      <c r="C102" s="102"/>
      <c r="D102" s="107">
        <v>5</v>
      </c>
      <c r="E102" s="100" t="str">
        <f>VLOOKUP(D102,Danh_muc_VL_DC_TB!$A$12:$G$34,2)</f>
        <v>Bộ đèn neon 0,04 kW</v>
      </c>
      <c r="F102" s="100" t="str">
        <f>VLOOKUP(D102,Danh_muc_VL_DC_TB!$A$12:$G$34,3)</f>
        <v>Bộ</v>
      </c>
      <c r="G102" s="114">
        <f>VLOOKUP(D102,Danh_muc_VL_DC_TB!$A$12:$G$34,7)</f>
        <v>160</v>
      </c>
      <c r="H102" s="116">
        <f t="shared" si="9"/>
        <v>0.32</v>
      </c>
      <c r="I102" s="114">
        <f t="shared" si="11"/>
        <v>51</v>
      </c>
    </row>
    <row r="103" spans="1:9" x14ac:dyDescent="0.25">
      <c r="A103" s="170"/>
      <c r="B103" s="100"/>
      <c r="C103" s="102"/>
      <c r="D103" s="107">
        <v>13</v>
      </c>
      <c r="E103" s="100" t="str">
        <f>VLOOKUP(D103,Danh_muc_VL_DC_TB!$A$12:$G$34,2)</f>
        <v>Máy hút bụi 2 kW</v>
      </c>
      <c r="F103" s="100" t="str">
        <f>VLOOKUP(D103,Danh_muc_VL_DC_TB!$A$12:$G$34,3)</f>
        <v>Cái</v>
      </c>
      <c r="G103" s="114">
        <f>VLOOKUP(D103,Danh_muc_VL_DC_TB!$A$12:$G$34,7)</f>
        <v>1378</v>
      </c>
      <c r="H103" s="116">
        <f t="shared" si="9"/>
        <v>0.52</v>
      </c>
      <c r="I103" s="114">
        <f t="shared" si="11"/>
        <v>717</v>
      </c>
    </row>
    <row r="104" spans="1:9" x14ac:dyDescent="0.25">
      <c r="A104" s="170"/>
      <c r="B104" s="100"/>
      <c r="C104" s="102"/>
      <c r="D104" s="107">
        <v>22</v>
      </c>
      <c r="E104" s="100" t="str">
        <f>VLOOKUP(D104,Danh_muc_VL_DC_TB!$A$12:$G$34,2)</f>
        <v>Xe đẩy</v>
      </c>
      <c r="F104" s="100" t="str">
        <f>VLOOKUP(D104,Danh_muc_VL_DC_TB!$A$12:$G$34,3)</f>
        <v>Cái</v>
      </c>
      <c r="G104" s="114">
        <f>VLOOKUP(D104,Danh_muc_VL_DC_TB!$A$12:$G$34,7)</f>
        <v>635</v>
      </c>
      <c r="H104" s="116">
        <f t="shared" si="9"/>
        <v>0.72</v>
      </c>
      <c r="I104" s="114">
        <f t="shared" si="11"/>
        <v>457</v>
      </c>
    </row>
    <row r="105" spans="1:9" x14ac:dyDescent="0.25">
      <c r="A105" s="173">
        <v>3</v>
      </c>
      <c r="B105" s="105" t="s">
        <v>31</v>
      </c>
      <c r="C105" s="101"/>
      <c r="D105" s="110"/>
      <c r="E105" s="105"/>
      <c r="F105" s="105"/>
      <c r="G105" s="115"/>
      <c r="H105" s="116"/>
      <c r="I105" s="114"/>
    </row>
    <row r="106" spans="1:9" ht="47.25" x14ac:dyDescent="0.25">
      <c r="A106" s="175" t="s">
        <v>205</v>
      </c>
      <c r="B106" s="99" t="s">
        <v>388</v>
      </c>
      <c r="C106" s="102" t="s">
        <v>309</v>
      </c>
      <c r="D106" s="112"/>
      <c r="E106" s="99"/>
      <c r="F106" s="99"/>
      <c r="G106" s="115"/>
      <c r="H106" s="116"/>
      <c r="I106" s="114"/>
    </row>
    <row r="107" spans="1:9" ht="94.5" x14ac:dyDescent="0.25">
      <c r="A107" s="170" t="s">
        <v>389</v>
      </c>
      <c r="B107" s="100" t="s">
        <v>32</v>
      </c>
      <c r="C107" s="102"/>
      <c r="D107" s="107"/>
      <c r="E107" s="100"/>
      <c r="F107" s="100"/>
      <c r="G107" s="115"/>
      <c r="H107" s="116"/>
      <c r="I107" s="114">
        <f>SUM(I108:I113)</f>
        <v>1494</v>
      </c>
    </row>
    <row r="108" spans="1:9" x14ac:dyDescent="0.25">
      <c r="A108" s="170"/>
      <c r="B108" s="100"/>
      <c r="C108" s="102"/>
      <c r="D108" s="107">
        <v>17</v>
      </c>
      <c r="E108" s="100" t="str">
        <f>VLOOKUP(D108,Danh_muc_VL_DC_TB!$A$12:$G$34,2)</f>
        <v>Quần áo BHLĐ</v>
      </c>
      <c r="F108" s="100" t="str">
        <f>VLOOKUP(D108,Danh_muc_VL_DC_TB!$A$12:$G$34,3)</f>
        <v>Bộ</v>
      </c>
      <c r="G108" s="114">
        <f>VLOOKUP(D108,Danh_muc_VL_DC_TB!$A$12:$G$34,7)</f>
        <v>1282</v>
      </c>
      <c r="H108" s="116">
        <v>0.55359999999999998</v>
      </c>
      <c r="I108" s="114">
        <f t="shared" ref="I108:I113" si="12">ROUND(G108*H108,0)</f>
        <v>710</v>
      </c>
    </row>
    <row r="109" spans="1:9" x14ac:dyDescent="0.25">
      <c r="A109" s="170"/>
      <c r="B109" s="100"/>
      <c r="C109" s="102"/>
      <c r="D109" s="107">
        <v>19</v>
      </c>
      <c r="E109" s="100" t="str">
        <f>VLOOKUP(D109,Danh_muc_VL_DC_TB!$A$12:$G$34,2)</f>
        <v>Quạt trần 0,1 kW</v>
      </c>
      <c r="F109" s="100" t="str">
        <f>VLOOKUP(D109,Danh_muc_VL_DC_TB!$A$12:$G$34,3)</f>
        <v>Cái</v>
      </c>
      <c r="G109" s="114">
        <f>VLOOKUP(D109,Danh_muc_VL_DC_TB!$A$12:$G$34,7)</f>
        <v>833</v>
      </c>
      <c r="H109" s="116">
        <v>9.2799999999999994E-2</v>
      </c>
      <c r="I109" s="114">
        <f t="shared" si="12"/>
        <v>77</v>
      </c>
    </row>
    <row r="110" spans="1:9" x14ac:dyDescent="0.25">
      <c r="A110" s="170"/>
      <c r="B110" s="100"/>
      <c r="C110" s="102"/>
      <c r="D110" s="107">
        <v>18</v>
      </c>
      <c r="E110" s="100" t="str">
        <f>VLOOKUP(D110,Danh_muc_VL_DC_TB!$A$12:$G$34,2)</f>
        <v>Quạt thông gió 0,04 kW</v>
      </c>
      <c r="F110" s="100" t="str">
        <f>VLOOKUP(D110,Danh_muc_VL_DC_TB!$A$12:$G$34,3)</f>
        <v>Cái</v>
      </c>
      <c r="G110" s="114">
        <f>VLOOKUP(D110,Danh_muc_VL_DC_TB!$A$12:$G$34,7)</f>
        <v>801</v>
      </c>
      <c r="H110" s="116">
        <v>9.2799999999999994E-2</v>
      </c>
      <c r="I110" s="114">
        <f t="shared" si="12"/>
        <v>74</v>
      </c>
    </row>
    <row r="111" spans="1:9" x14ac:dyDescent="0.25">
      <c r="A111" s="170"/>
      <c r="B111" s="100"/>
      <c r="C111" s="102"/>
      <c r="D111" s="107">
        <v>5</v>
      </c>
      <c r="E111" s="100" t="str">
        <f>VLOOKUP(D111,Danh_muc_VL_DC_TB!$A$12:$G$34,2)</f>
        <v>Bộ đèn neon 0,04 kW</v>
      </c>
      <c r="F111" s="100" t="str">
        <f>VLOOKUP(D111,Danh_muc_VL_DC_TB!$A$12:$G$34,3)</f>
        <v>Bộ</v>
      </c>
      <c r="G111" s="114">
        <f>VLOOKUP(D111,Danh_muc_VL_DC_TB!$A$12:$G$34,7)</f>
        <v>160</v>
      </c>
      <c r="H111" s="116">
        <v>0.55359999999999998</v>
      </c>
      <c r="I111" s="114">
        <f t="shared" si="12"/>
        <v>89</v>
      </c>
    </row>
    <row r="112" spans="1:9" x14ac:dyDescent="0.25">
      <c r="A112" s="170"/>
      <c r="B112" s="100"/>
      <c r="C112" s="102"/>
      <c r="D112" s="107">
        <v>9</v>
      </c>
      <c r="E112" s="100" t="str">
        <f>VLOOKUP(D112,Danh_muc_VL_DC_TB!$A$12:$G$34,2)</f>
        <v>Ghế tựa</v>
      </c>
      <c r="F112" s="100" t="str">
        <f>VLOOKUP(D112,Danh_muc_VL_DC_TB!$A$12:$G$34,3)</f>
        <v>Cái</v>
      </c>
      <c r="G112" s="114">
        <f>VLOOKUP(D112,Danh_muc_VL_DC_TB!$A$12:$G$34,7)</f>
        <v>381</v>
      </c>
      <c r="H112" s="116">
        <v>0.55359999999999998</v>
      </c>
      <c r="I112" s="114">
        <f t="shared" si="12"/>
        <v>211</v>
      </c>
    </row>
    <row r="113" spans="1:9" x14ac:dyDescent="0.25">
      <c r="A113" s="170"/>
      <c r="B113" s="100"/>
      <c r="C113" s="102"/>
      <c r="D113" s="107">
        <v>4</v>
      </c>
      <c r="E113" s="100" t="str">
        <f>VLOOKUP(D113,Danh_muc_VL_DC_TB!$A$12:$G$34,2)</f>
        <v>Bàn làm việc</v>
      </c>
      <c r="F113" s="100" t="str">
        <f>VLOOKUP(D113,Danh_muc_VL_DC_TB!$A$12:$G$34,3)</f>
        <v>Cái</v>
      </c>
      <c r="G113" s="114">
        <f>VLOOKUP(D113,Danh_muc_VL_DC_TB!$A$12:$G$34,7)</f>
        <v>601</v>
      </c>
      <c r="H113" s="116">
        <v>0.55359999999999998</v>
      </c>
      <c r="I113" s="114">
        <f t="shared" si="12"/>
        <v>333</v>
      </c>
    </row>
    <row r="114" spans="1:9" ht="47.25" x14ac:dyDescent="0.25">
      <c r="A114" s="170" t="s">
        <v>390</v>
      </c>
      <c r="B114" s="100" t="s">
        <v>33</v>
      </c>
      <c r="C114" s="102"/>
      <c r="D114" s="107"/>
      <c r="E114" s="100"/>
      <c r="F114" s="100"/>
      <c r="G114" s="115"/>
      <c r="H114" s="116"/>
      <c r="I114" s="114">
        <f>SUM(I115:I121)</f>
        <v>1070</v>
      </c>
    </row>
    <row r="115" spans="1:9" x14ac:dyDescent="0.25">
      <c r="A115" s="170"/>
      <c r="B115" s="100"/>
      <c r="C115" s="102"/>
      <c r="D115" s="107">
        <v>17</v>
      </c>
      <c r="E115" s="100" t="str">
        <f>VLOOKUP(D115,Danh_muc_VL_DC_TB!$A$12:$G$34,2)</f>
        <v>Quần áo BHLĐ</v>
      </c>
      <c r="F115" s="100" t="str">
        <f>VLOOKUP(D115,Danh_muc_VL_DC_TB!$A$12:$G$34,3)</f>
        <v>Bộ</v>
      </c>
      <c r="G115" s="114">
        <f>VLOOKUP(D115,Danh_muc_VL_DC_TB!$A$12:$G$34,7)</f>
        <v>1282</v>
      </c>
      <c r="H115" s="116">
        <v>0.55359999999999998</v>
      </c>
      <c r="I115" s="114">
        <f t="shared" ref="I115:I121" si="13">ROUND(G115*H115,0)</f>
        <v>710</v>
      </c>
    </row>
    <row r="116" spans="1:9" x14ac:dyDescent="0.25">
      <c r="A116" s="170"/>
      <c r="B116" s="100"/>
      <c r="C116" s="102"/>
      <c r="D116" s="107">
        <v>19</v>
      </c>
      <c r="E116" s="100" t="str">
        <f>VLOOKUP(D116,Danh_muc_VL_DC_TB!$A$12:$G$34,2)</f>
        <v>Quạt trần 0,1 kW</v>
      </c>
      <c r="F116" s="100" t="str">
        <f>VLOOKUP(D116,Danh_muc_VL_DC_TB!$A$12:$G$34,3)</f>
        <v>Cái</v>
      </c>
      <c r="G116" s="114">
        <f>VLOOKUP(D116,Danh_muc_VL_DC_TB!$A$12:$G$34,7)</f>
        <v>833</v>
      </c>
      <c r="H116" s="116">
        <v>9.2799999999999994E-2</v>
      </c>
      <c r="I116" s="114">
        <f t="shared" si="13"/>
        <v>77</v>
      </c>
    </row>
    <row r="117" spans="1:9" x14ac:dyDescent="0.25">
      <c r="A117" s="170"/>
      <c r="B117" s="100"/>
      <c r="C117" s="102"/>
      <c r="D117" s="107">
        <v>18</v>
      </c>
      <c r="E117" s="100" t="str">
        <f>VLOOKUP(D117,Danh_muc_VL_DC_TB!$A$12:$G$34,2)</f>
        <v>Quạt thông gió 0,04 kW</v>
      </c>
      <c r="F117" s="100" t="str">
        <f>VLOOKUP(D117,Danh_muc_VL_DC_TB!$A$12:$G$34,3)</f>
        <v>Cái</v>
      </c>
      <c r="G117" s="114">
        <f>VLOOKUP(D117,Danh_muc_VL_DC_TB!$A$12:$G$34,7)</f>
        <v>801</v>
      </c>
      <c r="H117" s="116">
        <v>9.2799999999999994E-2</v>
      </c>
      <c r="I117" s="114">
        <f t="shared" si="13"/>
        <v>74</v>
      </c>
    </row>
    <row r="118" spans="1:9" x14ac:dyDescent="0.25">
      <c r="A118" s="170"/>
      <c r="B118" s="100"/>
      <c r="C118" s="102"/>
      <c r="D118" s="107">
        <v>5</v>
      </c>
      <c r="E118" s="100" t="str">
        <f>VLOOKUP(D118,Danh_muc_VL_DC_TB!$A$12:$G$34,2)</f>
        <v>Bộ đèn neon 0,04 kW</v>
      </c>
      <c r="F118" s="100" t="str">
        <f>VLOOKUP(D118,Danh_muc_VL_DC_TB!$A$12:$G$34,3)</f>
        <v>Bộ</v>
      </c>
      <c r="G118" s="114">
        <f>VLOOKUP(D118,Danh_muc_VL_DC_TB!$A$12:$G$34,7)</f>
        <v>160</v>
      </c>
      <c r="H118" s="116">
        <v>0.55359999999999998</v>
      </c>
      <c r="I118" s="114">
        <f t="shared" si="13"/>
        <v>89</v>
      </c>
    </row>
    <row r="119" spans="1:9" x14ac:dyDescent="0.25">
      <c r="A119" s="170"/>
      <c r="B119" s="100"/>
      <c r="C119" s="102"/>
      <c r="D119" s="107">
        <v>13</v>
      </c>
      <c r="E119" s="100" t="str">
        <f>VLOOKUP(D119,Danh_muc_VL_DC_TB!$A$12:$G$34,2)</f>
        <v>Máy hút bụi 2 kW</v>
      </c>
      <c r="F119" s="100" t="str">
        <f>VLOOKUP(D119,Danh_muc_VL_DC_TB!$A$12:$G$34,3)</f>
        <v>Cái</v>
      </c>
      <c r="G119" s="114">
        <f>VLOOKUP(D119,Danh_muc_VL_DC_TB!$A$12:$G$34,7)</f>
        <v>1378</v>
      </c>
      <c r="H119" s="116">
        <v>4.1999999999999997E-3</v>
      </c>
      <c r="I119" s="114">
        <f t="shared" si="13"/>
        <v>6</v>
      </c>
    </row>
    <row r="120" spans="1:9" x14ac:dyDescent="0.25">
      <c r="A120" s="170"/>
      <c r="B120" s="100"/>
      <c r="C120" s="102"/>
      <c r="D120" s="107">
        <v>10</v>
      </c>
      <c r="E120" s="100" t="str">
        <f>VLOOKUP(D120,Danh_muc_VL_DC_TB!$A$12:$G$34,2)</f>
        <v>Giá để tài liệu</v>
      </c>
      <c r="F120" s="100" t="str">
        <f>VLOOKUP(D120,Danh_muc_VL_DC_TB!$A$12:$G$34,3)</f>
        <v>Cái</v>
      </c>
      <c r="G120" s="114">
        <f>VLOOKUP(D120,Danh_muc_VL_DC_TB!$A$12:$G$34,7)</f>
        <v>801</v>
      </c>
      <c r="H120" s="116">
        <v>0.1384</v>
      </c>
      <c r="I120" s="114">
        <f t="shared" si="13"/>
        <v>111</v>
      </c>
    </row>
    <row r="121" spans="1:9" x14ac:dyDescent="0.25">
      <c r="A121" s="170"/>
      <c r="B121" s="100"/>
      <c r="C121" s="102"/>
      <c r="D121" s="107">
        <v>22</v>
      </c>
      <c r="E121" s="100" t="str">
        <f>VLOOKUP(D121,Danh_muc_VL_DC_TB!$A$12:$G$34,2)</f>
        <v>Xe đẩy</v>
      </c>
      <c r="F121" s="100" t="str">
        <f>VLOOKUP(D121,Danh_muc_VL_DC_TB!$A$12:$G$34,3)</f>
        <v>Cái</v>
      </c>
      <c r="G121" s="114">
        <f>VLOOKUP(D121,Danh_muc_VL_DC_TB!$A$12:$G$34,7)</f>
        <v>635</v>
      </c>
      <c r="H121" s="116">
        <v>4.0000000000000001E-3</v>
      </c>
      <c r="I121" s="114">
        <f t="shared" si="13"/>
        <v>3</v>
      </c>
    </row>
    <row r="122" spans="1:9" x14ac:dyDescent="0.25">
      <c r="A122" s="170" t="s">
        <v>391</v>
      </c>
      <c r="B122" s="100" t="s">
        <v>34</v>
      </c>
      <c r="C122" s="102"/>
      <c r="D122" s="107"/>
      <c r="E122" s="100"/>
      <c r="F122" s="100"/>
      <c r="G122" s="115"/>
      <c r="H122" s="116"/>
      <c r="I122" s="114">
        <f>SUM(I123:I128)</f>
        <v>2240</v>
      </c>
    </row>
    <row r="123" spans="1:9" x14ac:dyDescent="0.25">
      <c r="A123" s="170"/>
      <c r="B123" s="100"/>
      <c r="C123" s="102"/>
      <c r="D123" s="107">
        <v>17</v>
      </c>
      <c r="E123" s="100" t="str">
        <f>VLOOKUP(D123,Danh_muc_VL_DC_TB!$A$12:$G$34,2)</f>
        <v>Quần áo BHLĐ</v>
      </c>
      <c r="F123" s="100" t="str">
        <f>VLOOKUP(D123,Danh_muc_VL_DC_TB!$A$12:$G$34,3)</f>
        <v>Bộ</v>
      </c>
      <c r="G123" s="114">
        <f>VLOOKUP(D123,Danh_muc_VL_DC_TB!$A$12:$G$34,7)</f>
        <v>1282</v>
      </c>
      <c r="H123" s="116">
        <v>0.83040000000000003</v>
      </c>
      <c r="I123" s="114">
        <f t="shared" ref="I123:I128" si="14">ROUND(G123*H123,0)</f>
        <v>1065</v>
      </c>
    </row>
    <row r="124" spans="1:9" x14ac:dyDescent="0.25">
      <c r="A124" s="170"/>
      <c r="B124" s="100"/>
      <c r="C124" s="102"/>
      <c r="D124" s="107">
        <v>19</v>
      </c>
      <c r="E124" s="100" t="str">
        <f>VLOOKUP(D124,Danh_muc_VL_DC_TB!$A$12:$G$34,2)</f>
        <v>Quạt trần 0,1 kW</v>
      </c>
      <c r="F124" s="100" t="str">
        <f>VLOOKUP(D124,Danh_muc_VL_DC_TB!$A$12:$G$34,3)</f>
        <v>Cái</v>
      </c>
      <c r="G124" s="114">
        <f>VLOOKUP(D124,Danh_muc_VL_DC_TB!$A$12:$G$34,7)</f>
        <v>833</v>
      </c>
      <c r="H124" s="116">
        <v>0.13919999999999999</v>
      </c>
      <c r="I124" s="114">
        <f t="shared" si="14"/>
        <v>116</v>
      </c>
    </row>
    <row r="125" spans="1:9" x14ac:dyDescent="0.25">
      <c r="A125" s="170"/>
      <c r="B125" s="100"/>
      <c r="C125" s="102"/>
      <c r="D125" s="107">
        <v>18</v>
      </c>
      <c r="E125" s="100" t="str">
        <f>VLOOKUP(D125,Danh_muc_VL_DC_TB!$A$12:$G$34,2)</f>
        <v>Quạt thông gió 0,04 kW</v>
      </c>
      <c r="F125" s="100" t="str">
        <f>VLOOKUP(D125,Danh_muc_VL_DC_TB!$A$12:$G$34,3)</f>
        <v>Cái</v>
      </c>
      <c r="G125" s="114">
        <f>VLOOKUP(D125,Danh_muc_VL_DC_TB!$A$12:$G$34,7)</f>
        <v>801</v>
      </c>
      <c r="H125" s="116">
        <v>0.13919999999999999</v>
      </c>
      <c r="I125" s="114">
        <f t="shared" si="14"/>
        <v>111</v>
      </c>
    </row>
    <row r="126" spans="1:9" x14ac:dyDescent="0.25">
      <c r="A126" s="170"/>
      <c r="B126" s="100"/>
      <c r="C126" s="102"/>
      <c r="D126" s="107">
        <v>5</v>
      </c>
      <c r="E126" s="100" t="str">
        <f>VLOOKUP(D126,Danh_muc_VL_DC_TB!$A$12:$G$34,2)</f>
        <v>Bộ đèn neon 0,04 kW</v>
      </c>
      <c r="F126" s="100" t="str">
        <f>VLOOKUP(D126,Danh_muc_VL_DC_TB!$A$12:$G$34,3)</f>
        <v>Bộ</v>
      </c>
      <c r="G126" s="114">
        <f>VLOOKUP(D126,Danh_muc_VL_DC_TB!$A$12:$G$34,7)</f>
        <v>160</v>
      </c>
      <c r="H126" s="116">
        <v>0.83040000000000003</v>
      </c>
      <c r="I126" s="114">
        <f t="shared" si="14"/>
        <v>133</v>
      </c>
    </row>
    <row r="127" spans="1:9" x14ac:dyDescent="0.25">
      <c r="A127" s="170"/>
      <c r="B127" s="100"/>
      <c r="C127" s="102"/>
      <c r="D127" s="107">
        <v>9</v>
      </c>
      <c r="E127" s="100" t="str">
        <f>VLOOKUP(D127,Danh_muc_VL_DC_TB!$A$12:$G$34,2)</f>
        <v>Ghế tựa</v>
      </c>
      <c r="F127" s="100" t="str">
        <f>VLOOKUP(D127,Danh_muc_VL_DC_TB!$A$12:$G$34,3)</f>
        <v>Cái</v>
      </c>
      <c r="G127" s="114">
        <f>VLOOKUP(D127,Danh_muc_VL_DC_TB!$A$12:$G$34,7)</f>
        <v>381</v>
      </c>
      <c r="H127" s="116">
        <v>0.83040000000000003</v>
      </c>
      <c r="I127" s="114">
        <f t="shared" si="14"/>
        <v>316</v>
      </c>
    </row>
    <row r="128" spans="1:9" x14ac:dyDescent="0.25">
      <c r="A128" s="170"/>
      <c r="B128" s="100"/>
      <c r="C128" s="102"/>
      <c r="D128" s="107">
        <v>4</v>
      </c>
      <c r="E128" s="100" t="str">
        <f>VLOOKUP(D128,Danh_muc_VL_DC_TB!$A$12:$G$34,2)</f>
        <v>Bàn làm việc</v>
      </c>
      <c r="F128" s="100" t="str">
        <f>VLOOKUP(D128,Danh_muc_VL_DC_TB!$A$12:$G$34,3)</f>
        <v>Cái</v>
      </c>
      <c r="G128" s="114">
        <f>VLOOKUP(D128,Danh_muc_VL_DC_TB!$A$12:$G$34,7)</f>
        <v>601</v>
      </c>
      <c r="H128" s="116">
        <v>0.83040000000000003</v>
      </c>
      <c r="I128" s="114">
        <f t="shared" si="14"/>
        <v>499</v>
      </c>
    </row>
    <row r="129" spans="1:9" ht="31.5" x14ac:dyDescent="0.25">
      <c r="A129" s="170" t="s">
        <v>392</v>
      </c>
      <c r="B129" s="100" t="s">
        <v>303</v>
      </c>
      <c r="C129" s="102"/>
      <c r="D129" s="107"/>
      <c r="E129" s="100"/>
      <c r="F129" s="100"/>
      <c r="G129" s="115"/>
      <c r="H129" s="116"/>
      <c r="I129" s="114">
        <f>SUM(I130:I135)</f>
        <v>13441</v>
      </c>
    </row>
    <row r="130" spans="1:9" x14ac:dyDescent="0.25">
      <c r="A130" s="170"/>
      <c r="B130" s="100"/>
      <c r="C130" s="102"/>
      <c r="D130" s="107">
        <v>17</v>
      </c>
      <c r="E130" s="100" t="str">
        <f>VLOOKUP(D130,Danh_muc_VL_DC_TB!$A$12:$G$34,2)</f>
        <v>Quần áo BHLĐ</v>
      </c>
      <c r="F130" s="100" t="str">
        <f>VLOOKUP(D130,Danh_muc_VL_DC_TB!$A$12:$G$34,3)</f>
        <v>Bộ</v>
      </c>
      <c r="G130" s="114">
        <f>VLOOKUP(D130,Danh_muc_VL_DC_TB!$A$12:$G$34,7)</f>
        <v>1282</v>
      </c>
      <c r="H130" s="116">
        <v>4.9824000000000002</v>
      </c>
      <c r="I130" s="114">
        <f t="shared" ref="I130:I135" si="15">ROUND(G130*H130,0)</f>
        <v>6387</v>
      </c>
    </row>
    <row r="131" spans="1:9" x14ac:dyDescent="0.25">
      <c r="A131" s="170"/>
      <c r="B131" s="100"/>
      <c r="C131" s="102"/>
      <c r="D131" s="107">
        <v>19</v>
      </c>
      <c r="E131" s="100" t="str">
        <f>VLOOKUP(D131,Danh_muc_VL_DC_TB!$A$12:$G$34,2)</f>
        <v>Quạt trần 0,1 kW</v>
      </c>
      <c r="F131" s="100" t="str">
        <f>VLOOKUP(D131,Danh_muc_VL_DC_TB!$A$12:$G$34,3)</f>
        <v>Cái</v>
      </c>
      <c r="G131" s="114">
        <f>VLOOKUP(D131,Danh_muc_VL_DC_TB!$A$12:$G$34,7)</f>
        <v>833</v>
      </c>
      <c r="H131" s="116">
        <v>0.83520000000000005</v>
      </c>
      <c r="I131" s="114">
        <f t="shared" si="15"/>
        <v>696</v>
      </c>
    </row>
    <row r="132" spans="1:9" x14ac:dyDescent="0.25">
      <c r="A132" s="170"/>
      <c r="B132" s="100"/>
      <c r="C132" s="102"/>
      <c r="D132" s="107">
        <v>18</v>
      </c>
      <c r="E132" s="100" t="str">
        <f>VLOOKUP(D132,Danh_muc_VL_DC_TB!$A$12:$G$34,2)</f>
        <v>Quạt thông gió 0,04 kW</v>
      </c>
      <c r="F132" s="100" t="str">
        <f>VLOOKUP(D132,Danh_muc_VL_DC_TB!$A$12:$G$34,3)</f>
        <v>Cái</v>
      </c>
      <c r="G132" s="114">
        <f>VLOOKUP(D132,Danh_muc_VL_DC_TB!$A$12:$G$34,7)</f>
        <v>801</v>
      </c>
      <c r="H132" s="116">
        <v>0.83520000000000005</v>
      </c>
      <c r="I132" s="114">
        <f t="shared" si="15"/>
        <v>669</v>
      </c>
    </row>
    <row r="133" spans="1:9" x14ac:dyDescent="0.25">
      <c r="A133" s="170"/>
      <c r="B133" s="100"/>
      <c r="C133" s="102"/>
      <c r="D133" s="107">
        <v>5</v>
      </c>
      <c r="E133" s="100" t="str">
        <f>VLOOKUP(D133,Danh_muc_VL_DC_TB!$A$12:$G$34,2)</f>
        <v>Bộ đèn neon 0,04 kW</v>
      </c>
      <c r="F133" s="100" t="str">
        <f>VLOOKUP(D133,Danh_muc_VL_DC_TB!$A$12:$G$34,3)</f>
        <v>Bộ</v>
      </c>
      <c r="G133" s="114">
        <f>VLOOKUP(D133,Danh_muc_VL_DC_TB!$A$12:$G$34,7)</f>
        <v>160</v>
      </c>
      <c r="H133" s="116">
        <v>4.9824000000000002</v>
      </c>
      <c r="I133" s="114">
        <f t="shared" si="15"/>
        <v>797</v>
      </c>
    </row>
    <row r="134" spans="1:9" x14ac:dyDescent="0.25">
      <c r="A134" s="170"/>
      <c r="B134" s="100"/>
      <c r="C134" s="102"/>
      <c r="D134" s="107">
        <v>9</v>
      </c>
      <c r="E134" s="100" t="str">
        <f>VLOOKUP(D134,Danh_muc_VL_DC_TB!$A$12:$G$34,2)</f>
        <v>Ghế tựa</v>
      </c>
      <c r="F134" s="100" t="str">
        <f>VLOOKUP(D134,Danh_muc_VL_DC_TB!$A$12:$G$34,3)</f>
        <v>Cái</v>
      </c>
      <c r="G134" s="114">
        <f>VLOOKUP(D134,Danh_muc_VL_DC_TB!$A$12:$G$34,7)</f>
        <v>381</v>
      </c>
      <c r="H134" s="116">
        <v>4.9824000000000002</v>
      </c>
      <c r="I134" s="114">
        <f t="shared" si="15"/>
        <v>1898</v>
      </c>
    </row>
    <row r="135" spans="1:9" x14ac:dyDescent="0.25">
      <c r="A135" s="170"/>
      <c r="B135" s="100"/>
      <c r="C135" s="102"/>
      <c r="D135" s="107">
        <v>4</v>
      </c>
      <c r="E135" s="100" t="str">
        <f>VLOOKUP(D135,Danh_muc_VL_DC_TB!$A$12:$G$34,2)</f>
        <v>Bàn làm việc</v>
      </c>
      <c r="F135" s="100" t="str">
        <f>VLOOKUP(D135,Danh_muc_VL_DC_TB!$A$12:$G$34,3)</f>
        <v>Cái</v>
      </c>
      <c r="G135" s="114">
        <f>VLOOKUP(D135,Danh_muc_VL_DC_TB!$A$12:$G$34,7)</f>
        <v>601</v>
      </c>
      <c r="H135" s="116">
        <v>4.9824000000000002</v>
      </c>
      <c r="I135" s="114">
        <f t="shared" si="15"/>
        <v>2994</v>
      </c>
    </row>
    <row r="136" spans="1:9" x14ac:dyDescent="0.25">
      <c r="A136" s="170" t="s">
        <v>393</v>
      </c>
      <c r="B136" s="100" t="s">
        <v>35</v>
      </c>
      <c r="C136" s="102"/>
      <c r="D136" s="107"/>
      <c r="E136" s="100"/>
      <c r="F136" s="100"/>
      <c r="G136" s="115"/>
      <c r="H136" s="116"/>
      <c r="I136" s="114">
        <f>SUM(I137:I142)</f>
        <v>10454</v>
      </c>
    </row>
    <row r="137" spans="1:9" x14ac:dyDescent="0.25">
      <c r="A137" s="170"/>
      <c r="B137" s="100"/>
      <c r="C137" s="102"/>
      <c r="D137" s="107">
        <v>17</v>
      </c>
      <c r="E137" s="100" t="str">
        <f>VLOOKUP(D137,Danh_muc_VL_DC_TB!$A$12:$G$34,2)</f>
        <v>Quần áo BHLĐ</v>
      </c>
      <c r="F137" s="100" t="str">
        <f>VLOOKUP(D137,Danh_muc_VL_DC_TB!$A$12:$G$34,3)</f>
        <v>Bộ</v>
      </c>
      <c r="G137" s="114">
        <f>VLOOKUP(D137,Danh_muc_VL_DC_TB!$A$12:$G$34,7)</f>
        <v>1282</v>
      </c>
      <c r="H137" s="116">
        <v>3.8752</v>
      </c>
      <c r="I137" s="114">
        <f t="shared" ref="I137:I142" si="16">ROUND(G137*H137,0)</f>
        <v>4968</v>
      </c>
    </row>
    <row r="138" spans="1:9" x14ac:dyDescent="0.25">
      <c r="A138" s="170"/>
      <c r="B138" s="100"/>
      <c r="C138" s="102"/>
      <c r="D138" s="107">
        <v>19</v>
      </c>
      <c r="E138" s="100" t="str">
        <f>VLOOKUP(D138,Danh_muc_VL_DC_TB!$A$12:$G$34,2)</f>
        <v>Quạt trần 0,1 kW</v>
      </c>
      <c r="F138" s="100" t="str">
        <f>VLOOKUP(D138,Danh_muc_VL_DC_TB!$A$12:$G$34,3)</f>
        <v>Cái</v>
      </c>
      <c r="G138" s="114">
        <f>VLOOKUP(D138,Danh_muc_VL_DC_TB!$A$12:$G$34,7)</f>
        <v>833</v>
      </c>
      <c r="H138" s="116">
        <v>0.64959999999999996</v>
      </c>
      <c r="I138" s="114">
        <f t="shared" si="16"/>
        <v>541</v>
      </c>
    </row>
    <row r="139" spans="1:9" x14ac:dyDescent="0.25">
      <c r="A139" s="170"/>
      <c r="B139" s="100"/>
      <c r="C139" s="102"/>
      <c r="D139" s="107">
        <v>18</v>
      </c>
      <c r="E139" s="100" t="str">
        <f>VLOOKUP(D139,Danh_muc_VL_DC_TB!$A$12:$G$34,2)</f>
        <v>Quạt thông gió 0,04 kW</v>
      </c>
      <c r="F139" s="100" t="str">
        <f>VLOOKUP(D139,Danh_muc_VL_DC_TB!$A$12:$G$34,3)</f>
        <v>Cái</v>
      </c>
      <c r="G139" s="114">
        <f>VLOOKUP(D139,Danh_muc_VL_DC_TB!$A$12:$G$34,7)</f>
        <v>801</v>
      </c>
      <c r="H139" s="116">
        <v>0.64959999999999996</v>
      </c>
      <c r="I139" s="114">
        <f t="shared" si="16"/>
        <v>520</v>
      </c>
    </row>
    <row r="140" spans="1:9" x14ac:dyDescent="0.25">
      <c r="A140" s="170"/>
      <c r="B140" s="100"/>
      <c r="C140" s="102"/>
      <c r="D140" s="107">
        <v>5</v>
      </c>
      <c r="E140" s="100" t="str">
        <f>VLOOKUP(D140,Danh_muc_VL_DC_TB!$A$12:$G$34,2)</f>
        <v>Bộ đèn neon 0,04 kW</v>
      </c>
      <c r="F140" s="100" t="str">
        <f>VLOOKUP(D140,Danh_muc_VL_DC_TB!$A$12:$G$34,3)</f>
        <v>Bộ</v>
      </c>
      <c r="G140" s="114">
        <f>VLOOKUP(D140,Danh_muc_VL_DC_TB!$A$12:$G$34,7)</f>
        <v>160</v>
      </c>
      <c r="H140" s="116">
        <v>3.8752</v>
      </c>
      <c r="I140" s="114">
        <f t="shared" si="16"/>
        <v>620</v>
      </c>
    </row>
    <row r="141" spans="1:9" x14ac:dyDescent="0.25">
      <c r="A141" s="170"/>
      <c r="B141" s="100"/>
      <c r="C141" s="102"/>
      <c r="D141" s="107">
        <v>9</v>
      </c>
      <c r="E141" s="100" t="str">
        <f>VLOOKUP(D141,Danh_muc_VL_DC_TB!$A$12:$G$34,2)</f>
        <v>Ghế tựa</v>
      </c>
      <c r="F141" s="100" t="str">
        <f>VLOOKUP(D141,Danh_muc_VL_DC_TB!$A$12:$G$34,3)</f>
        <v>Cái</v>
      </c>
      <c r="G141" s="114">
        <f>VLOOKUP(D141,Danh_muc_VL_DC_TB!$A$12:$G$34,7)</f>
        <v>381</v>
      </c>
      <c r="H141" s="116">
        <v>3.8752</v>
      </c>
      <c r="I141" s="114">
        <f t="shared" si="16"/>
        <v>1476</v>
      </c>
    </row>
    <row r="142" spans="1:9" x14ac:dyDescent="0.25">
      <c r="A142" s="170"/>
      <c r="B142" s="100"/>
      <c r="C142" s="102"/>
      <c r="D142" s="107">
        <v>4</v>
      </c>
      <c r="E142" s="100" t="str">
        <f>VLOOKUP(D142,Danh_muc_VL_DC_TB!$A$12:$G$34,2)</f>
        <v>Bàn làm việc</v>
      </c>
      <c r="F142" s="100" t="str">
        <f>VLOOKUP(D142,Danh_muc_VL_DC_TB!$A$12:$G$34,3)</f>
        <v>Cái</v>
      </c>
      <c r="G142" s="114">
        <f>VLOOKUP(D142,Danh_muc_VL_DC_TB!$A$12:$G$34,7)</f>
        <v>601</v>
      </c>
      <c r="H142" s="116">
        <v>3.8752</v>
      </c>
      <c r="I142" s="114">
        <f t="shared" si="16"/>
        <v>2329</v>
      </c>
    </row>
    <row r="143" spans="1:9" ht="31.5" x14ac:dyDescent="0.25">
      <c r="A143" s="170" t="s">
        <v>394</v>
      </c>
      <c r="B143" s="100" t="s">
        <v>36</v>
      </c>
      <c r="C143" s="102"/>
      <c r="D143" s="107"/>
      <c r="E143" s="100"/>
      <c r="F143" s="100"/>
      <c r="G143" s="115"/>
      <c r="H143" s="116"/>
      <c r="I143" s="114">
        <f>SUM(I144:I149)</f>
        <v>7470</v>
      </c>
    </row>
    <row r="144" spans="1:9" x14ac:dyDescent="0.25">
      <c r="A144" s="170"/>
      <c r="B144" s="100"/>
      <c r="C144" s="102"/>
      <c r="D144" s="107">
        <v>17</v>
      </c>
      <c r="E144" s="100" t="str">
        <f>VLOOKUP(D144,Danh_muc_VL_DC_TB!$A$12:$G$34,2)</f>
        <v>Quần áo BHLĐ</v>
      </c>
      <c r="F144" s="100" t="str">
        <f>VLOOKUP(D144,Danh_muc_VL_DC_TB!$A$12:$G$34,3)</f>
        <v>Bộ</v>
      </c>
      <c r="G144" s="114">
        <f>VLOOKUP(D144,Danh_muc_VL_DC_TB!$A$12:$G$34,7)</f>
        <v>1282</v>
      </c>
      <c r="H144" s="116">
        <v>2.7679999999999998</v>
      </c>
      <c r="I144" s="114">
        <f t="shared" ref="I144:I149" si="17">ROUND(G144*H144,0)</f>
        <v>3549</v>
      </c>
    </row>
    <row r="145" spans="1:9" x14ac:dyDescent="0.25">
      <c r="A145" s="170"/>
      <c r="B145" s="100"/>
      <c r="C145" s="102"/>
      <c r="D145" s="107">
        <v>19</v>
      </c>
      <c r="E145" s="100" t="str">
        <f>VLOOKUP(D145,Danh_muc_VL_DC_TB!$A$12:$G$34,2)</f>
        <v>Quạt trần 0,1 kW</v>
      </c>
      <c r="F145" s="100" t="str">
        <f>VLOOKUP(D145,Danh_muc_VL_DC_TB!$A$12:$G$34,3)</f>
        <v>Cái</v>
      </c>
      <c r="G145" s="114">
        <f>VLOOKUP(D145,Danh_muc_VL_DC_TB!$A$12:$G$34,7)</f>
        <v>833</v>
      </c>
      <c r="H145" s="116">
        <v>0.46400000000000002</v>
      </c>
      <c r="I145" s="114">
        <f t="shared" si="17"/>
        <v>387</v>
      </c>
    </row>
    <row r="146" spans="1:9" x14ac:dyDescent="0.25">
      <c r="A146" s="170"/>
      <c r="B146" s="100"/>
      <c r="C146" s="102"/>
      <c r="D146" s="107">
        <v>18</v>
      </c>
      <c r="E146" s="100" t="str">
        <f>VLOOKUP(D146,Danh_muc_VL_DC_TB!$A$12:$G$34,2)</f>
        <v>Quạt thông gió 0,04 kW</v>
      </c>
      <c r="F146" s="100" t="str">
        <f>VLOOKUP(D146,Danh_muc_VL_DC_TB!$A$12:$G$34,3)</f>
        <v>Cái</v>
      </c>
      <c r="G146" s="114">
        <f>VLOOKUP(D146,Danh_muc_VL_DC_TB!$A$12:$G$34,7)</f>
        <v>801</v>
      </c>
      <c r="H146" s="116">
        <v>0.46400000000000002</v>
      </c>
      <c r="I146" s="114">
        <f t="shared" si="17"/>
        <v>372</v>
      </c>
    </row>
    <row r="147" spans="1:9" x14ac:dyDescent="0.25">
      <c r="A147" s="170"/>
      <c r="B147" s="100"/>
      <c r="C147" s="102"/>
      <c r="D147" s="107">
        <v>5</v>
      </c>
      <c r="E147" s="100" t="str">
        <f>VLOOKUP(D147,Danh_muc_VL_DC_TB!$A$12:$G$34,2)</f>
        <v>Bộ đèn neon 0,04 kW</v>
      </c>
      <c r="F147" s="100" t="str">
        <f>VLOOKUP(D147,Danh_muc_VL_DC_TB!$A$12:$G$34,3)</f>
        <v>Bộ</v>
      </c>
      <c r="G147" s="114">
        <f>VLOOKUP(D147,Danh_muc_VL_DC_TB!$A$12:$G$34,7)</f>
        <v>160</v>
      </c>
      <c r="H147" s="116">
        <v>2.7679999999999998</v>
      </c>
      <c r="I147" s="114">
        <f t="shared" si="17"/>
        <v>443</v>
      </c>
    </row>
    <row r="148" spans="1:9" x14ac:dyDescent="0.25">
      <c r="A148" s="170"/>
      <c r="B148" s="100"/>
      <c r="C148" s="102"/>
      <c r="D148" s="107">
        <v>9</v>
      </c>
      <c r="E148" s="100" t="str">
        <f>VLOOKUP(D148,Danh_muc_VL_DC_TB!$A$12:$G$34,2)</f>
        <v>Ghế tựa</v>
      </c>
      <c r="F148" s="100" t="str">
        <f>VLOOKUP(D148,Danh_muc_VL_DC_TB!$A$12:$G$34,3)</f>
        <v>Cái</v>
      </c>
      <c r="G148" s="114">
        <f>VLOOKUP(D148,Danh_muc_VL_DC_TB!$A$12:$G$34,7)</f>
        <v>381</v>
      </c>
      <c r="H148" s="116">
        <v>2.7679999999999998</v>
      </c>
      <c r="I148" s="114">
        <f t="shared" si="17"/>
        <v>1055</v>
      </c>
    </row>
    <row r="149" spans="1:9" x14ac:dyDescent="0.25">
      <c r="A149" s="170"/>
      <c r="B149" s="100"/>
      <c r="C149" s="102"/>
      <c r="D149" s="107">
        <v>4</v>
      </c>
      <c r="E149" s="100" t="str">
        <f>VLOOKUP(D149,Danh_muc_VL_DC_TB!$A$12:$G$34,2)</f>
        <v>Bàn làm việc</v>
      </c>
      <c r="F149" s="100" t="str">
        <f>VLOOKUP(D149,Danh_muc_VL_DC_TB!$A$12:$G$34,3)</f>
        <v>Cái</v>
      </c>
      <c r="G149" s="114">
        <f>VLOOKUP(D149,Danh_muc_VL_DC_TB!$A$12:$G$34,7)</f>
        <v>601</v>
      </c>
      <c r="H149" s="116">
        <v>2.7679999999999998</v>
      </c>
      <c r="I149" s="114">
        <f t="shared" si="17"/>
        <v>1664</v>
      </c>
    </row>
    <row r="150" spans="1:9" ht="47.25" x14ac:dyDescent="0.25">
      <c r="A150" s="170" t="s">
        <v>395</v>
      </c>
      <c r="B150" s="100" t="s">
        <v>37</v>
      </c>
      <c r="C150" s="102"/>
      <c r="D150" s="107"/>
      <c r="E150" s="100"/>
      <c r="F150" s="100"/>
      <c r="G150" s="115"/>
      <c r="H150" s="116"/>
      <c r="I150" s="114">
        <f>SUM(I151:I156)</f>
        <v>1494</v>
      </c>
    </row>
    <row r="151" spans="1:9" x14ac:dyDescent="0.25">
      <c r="A151" s="170"/>
      <c r="B151" s="100"/>
      <c r="C151" s="102"/>
      <c r="D151" s="107">
        <v>17</v>
      </c>
      <c r="E151" s="100" t="str">
        <f>VLOOKUP(D151,Danh_muc_VL_DC_TB!$A$12:$G$34,2)</f>
        <v>Quần áo BHLĐ</v>
      </c>
      <c r="F151" s="100" t="str">
        <f>VLOOKUP(D151,Danh_muc_VL_DC_TB!$A$12:$G$34,3)</f>
        <v>Bộ</v>
      </c>
      <c r="G151" s="114">
        <f>VLOOKUP(D151,Danh_muc_VL_DC_TB!$A$12:$G$34,7)</f>
        <v>1282</v>
      </c>
      <c r="H151" s="116">
        <v>0.55359999999999998</v>
      </c>
      <c r="I151" s="114">
        <f t="shared" ref="I151:I156" si="18">ROUND(G151*H151,0)</f>
        <v>710</v>
      </c>
    </row>
    <row r="152" spans="1:9" x14ac:dyDescent="0.25">
      <c r="A152" s="170"/>
      <c r="B152" s="100"/>
      <c r="C152" s="102"/>
      <c r="D152" s="107">
        <v>19</v>
      </c>
      <c r="E152" s="100" t="str">
        <f>VLOOKUP(D152,Danh_muc_VL_DC_TB!$A$12:$G$34,2)</f>
        <v>Quạt trần 0,1 kW</v>
      </c>
      <c r="F152" s="100" t="str">
        <f>VLOOKUP(D152,Danh_muc_VL_DC_TB!$A$12:$G$34,3)</f>
        <v>Cái</v>
      </c>
      <c r="G152" s="114">
        <f>VLOOKUP(D152,Danh_muc_VL_DC_TB!$A$12:$G$34,7)</f>
        <v>833</v>
      </c>
      <c r="H152" s="116">
        <v>9.2799999999999994E-2</v>
      </c>
      <c r="I152" s="114">
        <f t="shared" si="18"/>
        <v>77</v>
      </c>
    </row>
    <row r="153" spans="1:9" x14ac:dyDescent="0.25">
      <c r="A153" s="170"/>
      <c r="B153" s="100"/>
      <c r="C153" s="102"/>
      <c r="D153" s="107">
        <v>18</v>
      </c>
      <c r="E153" s="100" t="str">
        <f>VLOOKUP(D153,Danh_muc_VL_DC_TB!$A$12:$G$34,2)</f>
        <v>Quạt thông gió 0,04 kW</v>
      </c>
      <c r="F153" s="100" t="str">
        <f>VLOOKUP(D153,Danh_muc_VL_DC_TB!$A$12:$G$34,3)</f>
        <v>Cái</v>
      </c>
      <c r="G153" s="114">
        <f>VLOOKUP(D153,Danh_muc_VL_DC_TB!$A$12:$G$34,7)</f>
        <v>801</v>
      </c>
      <c r="H153" s="116">
        <v>9.2799999999999994E-2</v>
      </c>
      <c r="I153" s="114">
        <f t="shared" si="18"/>
        <v>74</v>
      </c>
    </row>
    <row r="154" spans="1:9" x14ac:dyDescent="0.25">
      <c r="A154" s="170"/>
      <c r="B154" s="100"/>
      <c r="C154" s="102"/>
      <c r="D154" s="107">
        <v>5</v>
      </c>
      <c r="E154" s="100" t="str">
        <f>VLOOKUP(D154,Danh_muc_VL_DC_TB!$A$12:$G$34,2)</f>
        <v>Bộ đèn neon 0,04 kW</v>
      </c>
      <c r="F154" s="100" t="str">
        <f>VLOOKUP(D154,Danh_muc_VL_DC_TB!$A$12:$G$34,3)</f>
        <v>Bộ</v>
      </c>
      <c r="G154" s="114">
        <f>VLOOKUP(D154,Danh_muc_VL_DC_TB!$A$12:$G$34,7)</f>
        <v>160</v>
      </c>
      <c r="H154" s="116">
        <v>0.55359999999999998</v>
      </c>
      <c r="I154" s="114">
        <f t="shared" si="18"/>
        <v>89</v>
      </c>
    </row>
    <row r="155" spans="1:9" x14ac:dyDescent="0.25">
      <c r="A155" s="170"/>
      <c r="B155" s="100"/>
      <c r="C155" s="102"/>
      <c r="D155" s="107">
        <v>9</v>
      </c>
      <c r="E155" s="100" t="str">
        <f>VLOOKUP(D155,Danh_muc_VL_DC_TB!$A$12:$G$34,2)</f>
        <v>Ghế tựa</v>
      </c>
      <c r="F155" s="100" t="str">
        <f>VLOOKUP(D155,Danh_muc_VL_DC_TB!$A$12:$G$34,3)</f>
        <v>Cái</v>
      </c>
      <c r="G155" s="114">
        <f>VLOOKUP(D155,Danh_muc_VL_DC_TB!$A$12:$G$34,7)</f>
        <v>381</v>
      </c>
      <c r="H155" s="116">
        <v>0.55359999999999998</v>
      </c>
      <c r="I155" s="114">
        <f t="shared" si="18"/>
        <v>211</v>
      </c>
    </row>
    <row r="156" spans="1:9" x14ac:dyDescent="0.25">
      <c r="A156" s="170"/>
      <c r="B156" s="100"/>
      <c r="C156" s="102"/>
      <c r="D156" s="107">
        <v>4</v>
      </c>
      <c r="E156" s="100" t="str">
        <f>VLOOKUP(D156,Danh_muc_VL_DC_TB!$A$12:$G$34,2)</f>
        <v>Bàn làm việc</v>
      </c>
      <c r="F156" s="100" t="str">
        <f>VLOOKUP(D156,Danh_muc_VL_DC_TB!$A$12:$G$34,3)</f>
        <v>Cái</v>
      </c>
      <c r="G156" s="114">
        <f>VLOOKUP(D156,Danh_muc_VL_DC_TB!$A$12:$G$34,7)</f>
        <v>601</v>
      </c>
      <c r="H156" s="116">
        <v>0.55359999999999998</v>
      </c>
      <c r="I156" s="114">
        <f t="shared" si="18"/>
        <v>333</v>
      </c>
    </row>
    <row r="157" spans="1:9" x14ac:dyDescent="0.25">
      <c r="A157" s="170" t="s">
        <v>396</v>
      </c>
      <c r="B157" s="100" t="s">
        <v>302</v>
      </c>
      <c r="C157" s="102"/>
      <c r="D157" s="107"/>
      <c r="E157" s="100"/>
      <c r="F157" s="100"/>
      <c r="G157" s="115"/>
      <c r="H157" s="116"/>
      <c r="I157" s="114">
        <f>SUM(I158:I163)</f>
        <v>19415</v>
      </c>
    </row>
    <row r="158" spans="1:9" x14ac:dyDescent="0.25">
      <c r="A158" s="170"/>
      <c r="B158" s="100"/>
      <c r="C158" s="102"/>
      <c r="D158" s="107">
        <v>17</v>
      </c>
      <c r="E158" s="100" t="str">
        <f>VLOOKUP(D158,Danh_muc_VL_DC_TB!$A$12:$G$34,2)</f>
        <v>Quần áo BHLĐ</v>
      </c>
      <c r="F158" s="100" t="str">
        <f>VLOOKUP(D158,Danh_muc_VL_DC_TB!$A$12:$G$34,3)</f>
        <v>Bộ</v>
      </c>
      <c r="G158" s="114">
        <f>VLOOKUP(D158,Danh_muc_VL_DC_TB!$A$12:$G$34,7)</f>
        <v>1282</v>
      </c>
      <c r="H158" s="116">
        <v>7.1967999999999996</v>
      </c>
      <c r="I158" s="114">
        <f t="shared" ref="I158:I163" si="19">ROUND(G158*H158,0)</f>
        <v>9226</v>
      </c>
    </row>
    <row r="159" spans="1:9" x14ac:dyDescent="0.25">
      <c r="A159" s="170"/>
      <c r="B159" s="100"/>
      <c r="C159" s="102"/>
      <c r="D159" s="107">
        <v>19</v>
      </c>
      <c r="E159" s="100" t="str">
        <f>VLOOKUP(D159,Danh_muc_VL_DC_TB!$A$12:$G$34,2)</f>
        <v>Quạt trần 0,1 kW</v>
      </c>
      <c r="F159" s="100" t="str">
        <f>VLOOKUP(D159,Danh_muc_VL_DC_TB!$A$12:$G$34,3)</f>
        <v>Cái</v>
      </c>
      <c r="G159" s="114">
        <f>VLOOKUP(D159,Danh_muc_VL_DC_TB!$A$12:$G$34,7)</f>
        <v>833</v>
      </c>
      <c r="H159" s="116">
        <v>1.2063999999999999</v>
      </c>
      <c r="I159" s="114">
        <f t="shared" si="19"/>
        <v>1005</v>
      </c>
    </row>
    <row r="160" spans="1:9" x14ac:dyDescent="0.25">
      <c r="A160" s="170"/>
      <c r="B160" s="100"/>
      <c r="C160" s="102"/>
      <c r="D160" s="107">
        <v>18</v>
      </c>
      <c r="E160" s="100" t="str">
        <f>VLOOKUP(D160,Danh_muc_VL_DC_TB!$A$12:$G$34,2)</f>
        <v>Quạt thông gió 0,04 kW</v>
      </c>
      <c r="F160" s="100" t="str">
        <f>VLOOKUP(D160,Danh_muc_VL_DC_TB!$A$12:$G$34,3)</f>
        <v>Cái</v>
      </c>
      <c r="G160" s="114">
        <f>VLOOKUP(D160,Danh_muc_VL_DC_TB!$A$12:$G$34,7)</f>
        <v>801</v>
      </c>
      <c r="H160" s="116">
        <v>1.2063999999999999</v>
      </c>
      <c r="I160" s="114">
        <f t="shared" si="19"/>
        <v>966</v>
      </c>
    </row>
    <row r="161" spans="1:9" x14ac:dyDescent="0.25">
      <c r="A161" s="170"/>
      <c r="B161" s="100"/>
      <c r="C161" s="102"/>
      <c r="D161" s="107">
        <v>5</v>
      </c>
      <c r="E161" s="100" t="str">
        <f>VLOOKUP(D161,Danh_muc_VL_DC_TB!$A$12:$G$34,2)</f>
        <v>Bộ đèn neon 0,04 kW</v>
      </c>
      <c r="F161" s="100" t="str">
        <f>VLOOKUP(D161,Danh_muc_VL_DC_TB!$A$12:$G$34,3)</f>
        <v>Bộ</v>
      </c>
      <c r="G161" s="114">
        <f>VLOOKUP(D161,Danh_muc_VL_DC_TB!$A$12:$G$34,7)</f>
        <v>160</v>
      </c>
      <c r="H161" s="116">
        <v>7.1967999999999996</v>
      </c>
      <c r="I161" s="114">
        <f t="shared" si="19"/>
        <v>1151</v>
      </c>
    </row>
    <row r="162" spans="1:9" x14ac:dyDescent="0.25">
      <c r="A162" s="170"/>
      <c r="B162" s="100"/>
      <c r="C162" s="102"/>
      <c r="D162" s="107">
        <v>9</v>
      </c>
      <c r="E162" s="100" t="str">
        <f>VLOOKUP(D162,Danh_muc_VL_DC_TB!$A$12:$G$34,2)</f>
        <v>Ghế tựa</v>
      </c>
      <c r="F162" s="100" t="str">
        <f>VLOOKUP(D162,Danh_muc_VL_DC_TB!$A$12:$G$34,3)</f>
        <v>Cái</v>
      </c>
      <c r="G162" s="114">
        <f>VLOOKUP(D162,Danh_muc_VL_DC_TB!$A$12:$G$34,7)</f>
        <v>381</v>
      </c>
      <c r="H162" s="116">
        <v>7.1967999999999996</v>
      </c>
      <c r="I162" s="114">
        <f t="shared" si="19"/>
        <v>2742</v>
      </c>
    </row>
    <row r="163" spans="1:9" x14ac:dyDescent="0.25">
      <c r="A163" s="170"/>
      <c r="B163" s="100"/>
      <c r="C163" s="102"/>
      <c r="D163" s="107">
        <v>4</v>
      </c>
      <c r="E163" s="100" t="str">
        <f>VLOOKUP(D163,Danh_muc_VL_DC_TB!$A$12:$G$34,2)</f>
        <v>Bàn làm việc</v>
      </c>
      <c r="F163" s="100" t="str">
        <f>VLOOKUP(D163,Danh_muc_VL_DC_TB!$A$12:$G$34,3)</f>
        <v>Cái</v>
      </c>
      <c r="G163" s="114">
        <f>VLOOKUP(D163,Danh_muc_VL_DC_TB!$A$12:$G$34,7)</f>
        <v>601</v>
      </c>
      <c r="H163" s="116">
        <v>7.1967999999999996</v>
      </c>
      <c r="I163" s="114">
        <f t="shared" si="19"/>
        <v>4325</v>
      </c>
    </row>
    <row r="164" spans="1:9" ht="31.5" x14ac:dyDescent="0.25">
      <c r="A164" s="170" t="s">
        <v>397</v>
      </c>
      <c r="B164" s="100" t="s">
        <v>38</v>
      </c>
      <c r="C164" s="102"/>
      <c r="D164" s="107"/>
      <c r="E164" s="100"/>
      <c r="F164" s="100"/>
      <c r="G164" s="115"/>
      <c r="H164" s="116"/>
      <c r="I164" s="114">
        <f>SUM(I165:I170)</f>
        <v>3733</v>
      </c>
    </row>
    <row r="165" spans="1:9" x14ac:dyDescent="0.25">
      <c r="A165" s="170"/>
      <c r="B165" s="100"/>
      <c r="C165" s="102"/>
      <c r="D165" s="107">
        <v>17</v>
      </c>
      <c r="E165" s="100" t="str">
        <f>VLOOKUP(D165,Danh_muc_VL_DC_TB!$A$12:$G$34,2)</f>
        <v>Quần áo BHLĐ</v>
      </c>
      <c r="F165" s="100" t="str">
        <f>VLOOKUP(D165,Danh_muc_VL_DC_TB!$A$12:$G$34,3)</f>
        <v>Bộ</v>
      </c>
      <c r="G165" s="114">
        <f>VLOOKUP(D165,Danh_muc_VL_DC_TB!$A$12:$G$34,7)</f>
        <v>1282</v>
      </c>
      <c r="H165" s="116">
        <v>1.3839999999999999</v>
      </c>
      <c r="I165" s="114">
        <f t="shared" ref="I165:I170" si="20">ROUND(G165*H165,0)</f>
        <v>1774</v>
      </c>
    </row>
    <row r="166" spans="1:9" x14ac:dyDescent="0.25">
      <c r="A166" s="170"/>
      <c r="B166" s="100"/>
      <c r="C166" s="102"/>
      <c r="D166" s="107">
        <v>19</v>
      </c>
      <c r="E166" s="100" t="str">
        <f>VLOOKUP(D166,Danh_muc_VL_DC_TB!$A$12:$G$34,2)</f>
        <v>Quạt trần 0,1 kW</v>
      </c>
      <c r="F166" s="100" t="str">
        <f>VLOOKUP(D166,Danh_muc_VL_DC_TB!$A$12:$G$34,3)</f>
        <v>Cái</v>
      </c>
      <c r="G166" s="114">
        <f>VLOOKUP(D166,Danh_muc_VL_DC_TB!$A$12:$G$34,7)</f>
        <v>833</v>
      </c>
      <c r="H166" s="116">
        <v>0.23200000000000001</v>
      </c>
      <c r="I166" s="114">
        <f t="shared" si="20"/>
        <v>193</v>
      </c>
    </row>
    <row r="167" spans="1:9" x14ac:dyDescent="0.25">
      <c r="A167" s="170"/>
      <c r="B167" s="100"/>
      <c r="C167" s="102"/>
      <c r="D167" s="107">
        <v>18</v>
      </c>
      <c r="E167" s="100" t="str">
        <f>VLOOKUP(D167,Danh_muc_VL_DC_TB!$A$12:$G$34,2)</f>
        <v>Quạt thông gió 0,04 kW</v>
      </c>
      <c r="F167" s="100" t="str">
        <f>VLOOKUP(D167,Danh_muc_VL_DC_TB!$A$12:$G$34,3)</f>
        <v>Cái</v>
      </c>
      <c r="G167" s="114">
        <f>VLOOKUP(D167,Danh_muc_VL_DC_TB!$A$12:$G$34,7)</f>
        <v>801</v>
      </c>
      <c r="H167" s="116">
        <v>0.23200000000000001</v>
      </c>
      <c r="I167" s="114">
        <f t="shared" si="20"/>
        <v>186</v>
      </c>
    </row>
    <row r="168" spans="1:9" x14ac:dyDescent="0.25">
      <c r="A168" s="170"/>
      <c r="B168" s="100"/>
      <c r="C168" s="102"/>
      <c r="D168" s="107">
        <v>5</v>
      </c>
      <c r="E168" s="100" t="str">
        <f>VLOOKUP(D168,Danh_muc_VL_DC_TB!$A$12:$G$34,2)</f>
        <v>Bộ đèn neon 0,04 kW</v>
      </c>
      <c r="F168" s="100" t="str">
        <f>VLOOKUP(D168,Danh_muc_VL_DC_TB!$A$12:$G$34,3)</f>
        <v>Bộ</v>
      </c>
      <c r="G168" s="114">
        <f>VLOOKUP(D168,Danh_muc_VL_DC_TB!$A$12:$G$34,7)</f>
        <v>160</v>
      </c>
      <c r="H168" s="116">
        <v>1.3839999999999999</v>
      </c>
      <c r="I168" s="114">
        <f t="shared" si="20"/>
        <v>221</v>
      </c>
    </row>
    <row r="169" spans="1:9" x14ac:dyDescent="0.25">
      <c r="A169" s="170"/>
      <c r="B169" s="100"/>
      <c r="C169" s="102"/>
      <c r="D169" s="107">
        <v>9</v>
      </c>
      <c r="E169" s="100" t="str">
        <f>VLOOKUP(D169,Danh_muc_VL_DC_TB!$A$12:$G$34,2)</f>
        <v>Ghế tựa</v>
      </c>
      <c r="F169" s="100" t="str">
        <f>VLOOKUP(D169,Danh_muc_VL_DC_TB!$A$12:$G$34,3)</f>
        <v>Cái</v>
      </c>
      <c r="G169" s="114">
        <f>VLOOKUP(D169,Danh_muc_VL_DC_TB!$A$12:$G$34,7)</f>
        <v>381</v>
      </c>
      <c r="H169" s="116">
        <v>1.3839999999999999</v>
      </c>
      <c r="I169" s="114">
        <f t="shared" si="20"/>
        <v>527</v>
      </c>
    </row>
    <row r="170" spans="1:9" x14ac:dyDescent="0.25">
      <c r="A170" s="170"/>
      <c r="B170" s="100"/>
      <c r="C170" s="102"/>
      <c r="D170" s="107">
        <v>4</v>
      </c>
      <c r="E170" s="100" t="str">
        <f>VLOOKUP(D170,Danh_muc_VL_DC_TB!$A$12:$G$34,2)</f>
        <v>Bàn làm việc</v>
      </c>
      <c r="F170" s="100" t="str">
        <f>VLOOKUP(D170,Danh_muc_VL_DC_TB!$A$12:$G$34,3)</f>
        <v>Cái</v>
      </c>
      <c r="G170" s="114">
        <f>VLOOKUP(D170,Danh_muc_VL_DC_TB!$A$12:$G$34,7)</f>
        <v>601</v>
      </c>
      <c r="H170" s="116">
        <v>1.3839999999999999</v>
      </c>
      <c r="I170" s="114">
        <f t="shared" si="20"/>
        <v>832</v>
      </c>
    </row>
    <row r="171" spans="1:9" ht="63" x14ac:dyDescent="0.25">
      <c r="A171" s="170" t="s">
        <v>398</v>
      </c>
      <c r="B171" s="100" t="s">
        <v>39</v>
      </c>
      <c r="C171" s="102"/>
      <c r="D171" s="107"/>
      <c r="E171" s="100"/>
      <c r="F171" s="100"/>
      <c r="G171" s="115"/>
      <c r="H171" s="116"/>
      <c r="I171" s="114">
        <f>SUM(I172:I179)</f>
        <v>799</v>
      </c>
    </row>
    <row r="172" spans="1:9" x14ac:dyDescent="0.25">
      <c r="A172" s="170"/>
      <c r="B172" s="100"/>
      <c r="C172" s="102"/>
      <c r="D172" s="107">
        <v>17</v>
      </c>
      <c r="E172" s="100" t="str">
        <f>VLOOKUP(D172,Danh_muc_VL_DC_TB!$A$12:$G$34,2)</f>
        <v>Quần áo BHLĐ</v>
      </c>
      <c r="F172" s="100" t="str">
        <f>VLOOKUP(D172,Danh_muc_VL_DC_TB!$A$12:$G$34,3)</f>
        <v>Bộ</v>
      </c>
      <c r="G172" s="114">
        <f>VLOOKUP(D172,Danh_muc_VL_DC_TB!$A$12:$G$34,7)</f>
        <v>1282</v>
      </c>
      <c r="H172" s="116">
        <v>0.27679999999999999</v>
      </c>
      <c r="I172" s="114">
        <f t="shared" ref="I172:I179" si="21">ROUND(G172*H172,0)</f>
        <v>355</v>
      </c>
    </row>
    <row r="173" spans="1:9" x14ac:dyDescent="0.25">
      <c r="A173" s="170"/>
      <c r="B173" s="100"/>
      <c r="C173" s="102"/>
      <c r="D173" s="107">
        <v>19</v>
      </c>
      <c r="E173" s="100" t="str">
        <f>VLOOKUP(D173,Danh_muc_VL_DC_TB!$A$12:$G$34,2)</f>
        <v>Quạt trần 0,1 kW</v>
      </c>
      <c r="F173" s="100" t="str">
        <f>VLOOKUP(D173,Danh_muc_VL_DC_TB!$A$12:$G$34,3)</f>
        <v>Cái</v>
      </c>
      <c r="G173" s="114">
        <f>VLOOKUP(D173,Danh_muc_VL_DC_TB!$A$12:$G$34,7)</f>
        <v>833</v>
      </c>
      <c r="H173" s="116">
        <v>4.6399999999999997E-2</v>
      </c>
      <c r="I173" s="114">
        <f t="shared" si="21"/>
        <v>39</v>
      </c>
    </row>
    <row r="174" spans="1:9" x14ac:dyDescent="0.25">
      <c r="A174" s="170"/>
      <c r="B174" s="100"/>
      <c r="C174" s="102"/>
      <c r="D174" s="107">
        <v>18</v>
      </c>
      <c r="E174" s="100" t="str">
        <f>VLOOKUP(D174,Danh_muc_VL_DC_TB!$A$12:$G$34,2)</f>
        <v>Quạt thông gió 0,04 kW</v>
      </c>
      <c r="F174" s="100" t="str">
        <f>VLOOKUP(D174,Danh_muc_VL_DC_TB!$A$12:$G$34,3)</f>
        <v>Cái</v>
      </c>
      <c r="G174" s="114">
        <f>VLOOKUP(D174,Danh_muc_VL_DC_TB!$A$12:$G$34,7)</f>
        <v>801</v>
      </c>
      <c r="H174" s="116">
        <v>4.6399999999999997E-2</v>
      </c>
      <c r="I174" s="114">
        <f t="shared" si="21"/>
        <v>37</v>
      </c>
    </row>
    <row r="175" spans="1:9" x14ac:dyDescent="0.25">
      <c r="A175" s="170"/>
      <c r="B175" s="100"/>
      <c r="C175" s="102"/>
      <c r="D175" s="107">
        <v>5</v>
      </c>
      <c r="E175" s="100" t="str">
        <f>VLOOKUP(D175,Danh_muc_VL_DC_TB!$A$12:$G$34,2)</f>
        <v>Bộ đèn neon 0,04 kW</v>
      </c>
      <c r="F175" s="100" t="str">
        <f>VLOOKUP(D175,Danh_muc_VL_DC_TB!$A$12:$G$34,3)</f>
        <v>Bộ</v>
      </c>
      <c r="G175" s="114">
        <f>VLOOKUP(D175,Danh_muc_VL_DC_TB!$A$12:$G$34,7)</f>
        <v>160</v>
      </c>
      <c r="H175" s="116">
        <v>0.27679999999999999</v>
      </c>
      <c r="I175" s="114">
        <f t="shared" si="21"/>
        <v>44</v>
      </c>
    </row>
    <row r="176" spans="1:9" x14ac:dyDescent="0.25">
      <c r="A176" s="170"/>
      <c r="B176" s="100"/>
      <c r="C176" s="102"/>
      <c r="D176" s="107">
        <v>13</v>
      </c>
      <c r="E176" s="100" t="str">
        <f>VLOOKUP(D176,Danh_muc_VL_DC_TB!$A$12:$G$34,2)</f>
        <v>Máy hút bụi 2 kW</v>
      </c>
      <c r="F176" s="100" t="str">
        <f>VLOOKUP(D176,Danh_muc_VL_DC_TB!$A$12:$G$34,3)</f>
        <v>Cái</v>
      </c>
      <c r="G176" s="114">
        <f>VLOOKUP(D176,Danh_muc_VL_DC_TB!$A$12:$G$34,7)</f>
        <v>1378</v>
      </c>
      <c r="H176" s="116">
        <v>2.0999999999999999E-3</v>
      </c>
      <c r="I176" s="114">
        <f t="shared" si="21"/>
        <v>3</v>
      </c>
    </row>
    <row r="177" spans="1:9" x14ac:dyDescent="0.25">
      <c r="A177" s="170"/>
      <c r="B177" s="100"/>
      <c r="C177" s="102"/>
      <c r="D177" s="107">
        <v>12</v>
      </c>
      <c r="E177" s="100" t="str">
        <f>VLOOKUP(D177,Danh_muc_VL_DC_TB!$A$12:$G$34,2)</f>
        <v>Máy hút ẩm 1,5 kW</v>
      </c>
      <c r="F177" s="100" t="str">
        <f>VLOOKUP(D177,Danh_muc_VL_DC_TB!$A$12:$G$34,3)</f>
        <v>Cái</v>
      </c>
      <c r="G177" s="114">
        <f>VLOOKUP(D177,Danh_muc_VL_DC_TB!$A$12:$G$34,7)</f>
        <v>2885</v>
      </c>
      <c r="H177" s="116">
        <v>1.7299999999999999E-2</v>
      </c>
      <c r="I177" s="114">
        <f t="shared" si="21"/>
        <v>50</v>
      </c>
    </row>
    <row r="178" spans="1:9" x14ac:dyDescent="0.25">
      <c r="A178" s="170"/>
      <c r="B178" s="100"/>
      <c r="C178" s="102"/>
      <c r="D178" s="107">
        <v>9</v>
      </c>
      <c r="E178" s="100" t="str">
        <f>VLOOKUP(D178,Danh_muc_VL_DC_TB!$A$12:$G$34,2)</f>
        <v>Ghế tựa</v>
      </c>
      <c r="F178" s="100" t="str">
        <f>VLOOKUP(D178,Danh_muc_VL_DC_TB!$A$12:$G$34,3)</f>
        <v>Cái</v>
      </c>
      <c r="G178" s="114">
        <f>VLOOKUP(D178,Danh_muc_VL_DC_TB!$A$12:$G$34,7)</f>
        <v>381</v>
      </c>
      <c r="H178" s="116">
        <v>0.27679999999999999</v>
      </c>
      <c r="I178" s="114">
        <f t="shared" si="21"/>
        <v>105</v>
      </c>
    </row>
    <row r="179" spans="1:9" x14ac:dyDescent="0.25">
      <c r="A179" s="170"/>
      <c r="B179" s="100"/>
      <c r="C179" s="102"/>
      <c r="D179" s="107">
        <v>4</v>
      </c>
      <c r="E179" s="100" t="str">
        <f>VLOOKUP(D179,Danh_muc_VL_DC_TB!$A$12:$G$34,2)</f>
        <v>Bàn làm việc</v>
      </c>
      <c r="F179" s="100" t="str">
        <f>VLOOKUP(D179,Danh_muc_VL_DC_TB!$A$12:$G$34,3)</f>
        <v>Cái</v>
      </c>
      <c r="G179" s="114">
        <f>VLOOKUP(D179,Danh_muc_VL_DC_TB!$A$12:$G$34,7)</f>
        <v>601</v>
      </c>
      <c r="H179" s="116">
        <v>0.27679999999999999</v>
      </c>
      <c r="I179" s="114">
        <f t="shared" si="21"/>
        <v>166</v>
      </c>
    </row>
    <row r="180" spans="1:9" ht="31.5" x14ac:dyDescent="0.25">
      <c r="A180" s="170" t="s">
        <v>399</v>
      </c>
      <c r="B180" s="100" t="s">
        <v>40</v>
      </c>
      <c r="C180" s="102"/>
      <c r="D180" s="107"/>
      <c r="E180" s="100"/>
      <c r="F180" s="100"/>
      <c r="G180" s="115"/>
      <c r="H180" s="116"/>
      <c r="I180" s="114">
        <f>SUM(I181:I186)</f>
        <v>746</v>
      </c>
    </row>
    <row r="181" spans="1:9" x14ac:dyDescent="0.25">
      <c r="A181" s="170"/>
      <c r="B181" s="100"/>
      <c r="C181" s="102"/>
      <c r="D181" s="107">
        <v>17</v>
      </c>
      <c r="E181" s="100" t="str">
        <f>VLOOKUP(D181,Danh_muc_VL_DC_TB!$A$12:$G$34,2)</f>
        <v>Quần áo BHLĐ</v>
      </c>
      <c r="F181" s="100" t="str">
        <f>VLOOKUP(D181,Danh_muc_VL_DC_TB!$A$12:$G$34,3)</f>
        <v>Bộ</v>
      </c>
      <c r="G181" s="114">
        <f>VLOOKUP(D181,Danh_muc_VL_DC_TB!$A$12:$G$34,7)</f>
        <v>1282</v>
      </c>
      <c r="H181" s="116">
        <v>0.27679999999999999</v>
      </c>
      <c r="I181" s="114">
        <f t="shared" ref="I181:I186" si="22">ROUND(G181*H181,0)</f>
        <v>355</v>
      </c>
    </row>
    <row r="182" spans="1:9" x14ac:dyDescent="0.25">
      <c r="A182" s="170"/>
      <c r="B182" s="100"/>
      <c r="C182" s="102"/>
      <c r="D182" s="107">
        <v>19</v>
      </c>
      <c r="E182" s="100" t="str">
        <f>VLOOKUP(D182,Danh_muc_VL_DC_TB!$A$12:$G$34,2)</f>
        <v>Quạt trần 0,1 kW</v>
      </c>
      <c r="F182" s="100" t="str">
        <f>VLOOKUP(D182,Danh_muc_VL_DC_TB!$A$12:$G$34,3)</f>
        <v>Cái</v>
      </c>
      <c r="G182" s="114">
        <f>VLOOKUP(D182,Danh_muc_VL_DC_TB!$A$12:$G$34,7)</f>
        <v>833</v>
      </c>
      <c r="H182" s="116">
        <v>4.6399999999999997E-2</v>
      </c>
      <c r="I182" s="114">
        <f t="shared" si="22"/>
        <v>39</v>
      </c>
    </row>
    <row r="183" spans="1:9" x14ac:dyDescent="0.25">
      <c r="A183" s="170"/>
      <c r="B183" s="100"/>
      <c r="C183" s="102"/>
      <c r="D183" s="107">
        <v>18</v>
      </c>
      <c r="E183" s="100" t="str">
        <f>VLOOKUP(D183,Danh_muc_VL_DC_TB!$A$12:$G$34,2)</f>
        <v>Quạt thông gió 0,04 kW</v>
      </c>
      <c r="F183" s="100" t="str">
        <f>VLOOKUP(D183,Danh_muc_VL_DC_TB!$A$12:$G$34,3)</f>
        <v>Cái</v>
      </c>
      <c r="G183" s="114">
        <f>VLOOKUP(D183,Danh_muc_VL_DC_TB!$A$12:$G$34,7)</f>
        <v>801</v>
      </c>
      <c r="H183" s="116">
        <v>4.6399999999999997E-2</v>
      </c>
      <c r="I183" s="114">
        <f t="shared" si="22"/>
        <v>37</v>
      </c>
    </row>
    <row r="184" spans="1:9" x14ac:dyDescent="0.25">
      <c r="A184" s="170"/>
      <c r="B184" s="100"/>
      <c r="C184" s="102"/>
      <c r="D184" s="107">
        <v>5</v>
      </c>
      <c r="E184" s="100" t="str">
        <f>VLOOKUP(D184,Danh_muc_VL_DC_TB!$A$12:$G$34,2)</f>
        <v>Bộ đèn neon 0,04 kW</v>
      </c>
      <c r="F184" s="100" t="str">
        <f>VLOOKUP(D184,Danh_muc_VL_DC_TB!$A$12:$G$34,3)</f>
        <v>Bộ</v>
      </c>
      <c r="G184" s="114">
        <f>VLOOKUP(D184,Danh_muc_VL_DC_TB!$A$12:$G$34,7)</f>
        <v>160</v>
      </c>
      <c r="H184" s="116">
        <v>0.27679999999999999</v>
      </c>
      <c r="I184" s="114">
        <f t="shared" si="22"/>
        <v>44</v>
      </c>
    </row>
    <row r="185" spans="1:9" x14ac:dyDescent="0.25">
      <c r="A185" s="170"/>
      <c r="B185" s="100"/>
      <c r="C185" s="102"/>
      <c r="D185" s="107">
        <v>9</v>
      </c>
      <c r="E185" s="100" t="str">
        <f>VLOOKUP(D185,Danh_muc_VL_DC_TB!$A$12:$G$34,2)</f>
        <v>Ghế tựa</v>
      </c>
      <c r="F185" s="100" t="str">
        <f>VLOOKUP(D185,Danh_muc_VL_DC_TB!$A$12:$G$34,3)</f>
        <v>Cái</v>
      </c>
      <c r="G185" s="114">
        <f>VLOOKUP(D185,Danh_muc_VL_DC_TB!$A$12:$G$34,7)</f>
        <v>381</v>
      </c>
      <c r="H185" s="116">
        <v>0.27679999999999999</v>
      </c>
      <c r="I185" s="114">
        <f t="shared" si="22"/>
        <v>105</v>
      </c>
    </row>
    <row r="186" spans="1:9" x14ac:dyDescent="0.25">
      <c r="A186" s="170"/>
      <c r="B186" s="100"/>
      <c r="C186" s="102"/>
      <c r="D186" s="107">
        <v>4</v>
      </c>
      <c r="E186" s="100" t="str">
        <f>VLOOKUP(D186,Danh_muc_VL_DC_TB!$A$12:$G$34,2)</f>
        <v>Bàn làm việc</v>
      </c>
      <c r="F186" s="100" t="str">
        <f>VLOOKUP(D186,Danh_muc_VL_DC_TB!$A$12:$G$34,3)</f>
        <v>Cái</v>
      </c>
      <c r="G186" s="114">
        <f>VLOOKUP(D186,Danh_muc_VL_DC_TB!$A$12:$G$34,7)</f>
        <v>601</v>
      </c>
      <c r="H186" s="116">
        <v>0.27679999999999999</v>
      </c>
      <c r="I186" s="114">
        <f t="shared" si="22"/>
        <v>166</v>
      </c>
    </row>
    <row r="187" spans="1:9" ht="31.5" x14ac:dyDescent="0.25">
      <c r="A187" s="170" t="s">
        <v>400</v>
      </c>
      <c r="B187" s="100" t="s">
        <v>41</v>
      </c>
      <c r="C187" s="102"/>
      <c r="D187" s="107"/>
      <c r="E187" s="100"/>
      <c r="F187" s="100"/>
      <c r="G187" s="115"/>
      <c r="H187" s="116"/>
      <c r="I187" s="114">
        <f>SUM(I188:I194)</f>
        <v>2244</v>
      </c>
    </row>
    <row r="188" spans="1:9" x14ac:dyDescent="0.25">
      <c r="A188" s="170"/>
      <c r="B188" s="100"/>
      <c r="C188" s="102"/>
      <c r="D188" s="107">
        <v>17</v>
      </c>
      <c r="E188" s="100" t="str">
        <f>VLOOKUP(D188,Danh_muc_VL_DC_TB!$A$12:$G$34,2)</f>
        <v>Quần áo BHLĐ</v>
      </c>
      <c r="F188" s="100" t="str">
        <f>VLOOKUP(D188,Danh_muc_VL_DC_TB!$A$12:$G$34,3)</f>
        <v>Bộ</v>
      </c>
      <c r="G188" s="114">
        <f>VLOOKUP(D188,Danh_muc_VL_DC_TB!$A$12:$G$34,7)</f>
        <v>1282</v>
      </c>
      <c r="H188" s="116">
        <v>0.83040000000000003</v>
      </c>
      <c r="I188" s="114">
        <f t="shared" ref="I188:I194" si="23">ROUND(G188*H188,0)</f>
        <v>1065</v>
      </c>
    </row>
    <row r="189" spans="1:9" x14ac:dyDescent="0.25">
      <c r="A189" s="170"/>
      <c r="B189" s="100"/>
      <c r="C189" s="102"/>
      <c r="D189" s="107">
        <v>19</v>
      </c>
      <c r="E189" s="100" t="str">
        <f>VLOOKUP(D189,Danh_muc_VL_DC_TB!$A$12:$G$34,2)</f>
        <v>Quạt trần 0,1 kW</v>
      </c>
      <c r="F189" s="100" t="str">
        <f>VLOOKUP(D189,Danh_muc_VL_DC_TB!$A$12:$G$34,3)</f>
        <v>Cái</v>
      </c>
      <c r="G189" s="114">
        <f>VLOOKUP(D189,Danh_muc_VL_DC_TB!$A$12:$G$34,7)</f>
        <v>833</v>
      </c>
      <c r="H189" s="116">
        <v>0.13919999999999999</v>
      </c>
      <c r="I189" s="114">
        <f t="shared" si="23"/>
        <v>116</v>
      </c>
    </row>
    <row r="190" spans="1:9" x14ac:dyDescent="0.25">
      <c r="A190" s="170"/>
      <c r="B190" s="100"/>
      <c r="C190" s="102"/>
      <c r="D190" s="107">
        <v>18</v>
      </c>
      <c r="E190" s="100" t="str">
        <f>VLOOKUP(D190,Danh_muc_VL_DC_TB!$A$12:$G$34,2)</f>
        <v>Quạt thông gió 0,04 kW</v>
      </c>
      <c r="F190" s="100" t="str">
        <f>VLOOKUP(D190,Danh_muc_VL_DC_TB!$A$12:$G$34,3)</f>
        <v>Cái</v>
      </c>
      <c r="G190" s="114">
        <f>VLOOKUP(D190,Danh_muc_VL_DC_TB!$A$12:$G$34,7)</f>
        <v>801</v>
      </c>
      <c r="H190" s="116">
        <v>0.13919999999999999</v>
      </c>
      <c r="I190" s="114">
        <f t="shared" si="23"/>
        <v>111</v>
      </c>
    </row>
    <row r="191" spans="1:9" x14ac:dyDescent="0.25">
      <c r="A191" s="170"/>
      <c r="B191" s="100"/>
      <c r="C191" s="102"/>
      <c r="D191" s="107">
        <v>5</v>
      </c>
      <c r="E191" s="100" t="str">
        <f>VLOOKUP(D191,Danh_muc_VL_DC_TB!$A$12:$G$34,2)</f>
        <v>Bộ đèn neon 0,04 kW</v>
      </c>
      <c r="F191" s="100" t="str">
        <f>VLOOKUP(D191,Danh_muc_VL_DC_TB!$A$12:$G$34,3)</f>
        <v>Bộ</v>
      </c>
      <c r="G191" s="114">
        <f>VLOOKUP(D191,Danh_muc_VL_DC_TB!$A$12:$G$34,7)</f>
        <v>160</v>
      </c>
      <c r="H191" s="116">
        <v>0.83040000000000003</v>
      </c>
      <c r="I191" s="114">
        <f t="shared" si="23"/>
        <v>133</v>
      </c>
    </row>
    <row r="192" spans="1:9" x14ac:dyDescent="0.25">
      <c r="A192" s="170"/>
      <c r="B192" s="100"/>
      <c r="C192" s="102"/>
      <c r="D192" s="107">
        <v>9</v>
      </c>
      <c r="E192" s="100" t="str">
        <f>VLOOKUP(D192,Danh_muc_VL_DC_TB!$A$12:$G$34,2)</f>
        <v>Ghế tựa</v>
      </c>
      <c r="F192" s="100" t="str">
        <f>VLOOKUP(D192,Danh_muc_VL_DC_TB!$A$12:$G$34,3)</f>
        <v>Cái</v>
      </c>
      <c r="G192" s="114">
        <f>VLOOKUP(D192,Danh_muc_VL_DC_TB!$A$12:$G$34,7)</f>
        <v>381</v>
      </c>
      <c r="H192" s="116">
        <v>0.83040000000000003</v>
      </c>
      <c r="I192" s="114">
        <f t="shared" si="23"/>
        <v>316</v>
      </c>
    </row>
    <row r="193" spans="1:9" x14ac:dyDescent="0.25">
      <c r="A193" s="170"/>
      <c r="B193" s="100"/>
      <c r="C193" s="102"/>
      <c r="D193" s="107">
        <v>4</v>
      </c>
      <c r="E193" s="100" t="str">
        <f>VLOOKUP(D193,Danh_muc_VL_DC_TB!$A$12:$G$34,2)</f>
        <v>Bàn làm việc</v>
      </c>
      <c r="F193" s="100" t="str">
        <f>VLOOKUP(D193,Danh_muc_VL_DC_TB!$A$12:$G$34,3)</f>
        <v>Cái</v>
      </c>
      <c r="G193" s="114">
        <f>VLOOKUP(D193,Danh_muc_VL_DC_TB!$A$12:$G$34,7)</f>
        <v>601</v>
      </c>
      <c r="H193" s="116">
        <v>0.83040000000000003</v>
      </c>
      <c r="I193" s="114">
        <f t="shared" si="23"/>
        <v>499</v>
      </c>
    </row>
    <row r="194" spans="1:9" x14ac:dyDescent="0.25">
      <c r="A194" s="170"/>
      <c r="B194" s="100"/>
      <c r="C194" s="102"/>
      <c r="D194" s="107">
        <v>22</v>
      </c>
      <c r="E194" s="100" t="str">
        <f>VLOOKUP(D194,Danh_muc_VL_DC_TB!$A$12:$G$34,2)</f>
        <v>Xe đẩy</v>
      </c>
      <c r="F194" s="100" t="str">
        <f>VLOOKUP(D194,Danh_muc_VL_DC_TB!$A$12:$G$34,3)</f>
        <v>Cái</v>
      </c>
      <c r="G194" s="114">
        <f>VLOOKUP(D194,Danh_muc_VL_DC_TB!$A$12:$G$34,7)</f>
        <v>635</v>
      </c>
      <c r="H194" s="116">
        <v>6.0000000000000001E-3</v>
      </c>
      <c r="I194" s="114">
        <f t="shared" si="23"/>
        <v>4</v>
      </c>
    </row>
    <row r="195" spans="1:9" ht="31.5" x14ac:dyDescent="0.25">
      <c r="A195" s="170" t="s">
        <v>401</v>
      </c>
      <c r="B195" s="100" t="s">
        <v>42</v>
      </c>
      <c r="C195" s="102"/>
      <c r="D195" s="107"/>
      <c r="E195" s="100"/>
      <c r="F195" s="100"/>
      <c r="G195" s="115"/>
      <c r="H195" s="116"/>
      <c r="I195" s="114">
        <f>SUM(I196:I200)</f>
        <v>1175</v>
      </c>
    </row>
    <row r="196" spans="1:9" x14ac:dyDescent="0.25">
      <c r="A196" s="170"/>
      <c r="B196" s="100"/>
      <c r="C196" s="102"/>
      <c r="D196" s="107">
        <v>19</v>
      </c>
      <c r="E196" s="100" t="str">
        <f>VLOOKUP(D196,Danh_muc_VL_DC_TB!$A$12:$G$34,2)</f>
        <v>Quạt trần 0,1 kW</v>
      </c>
      <c r="F196" s="100" t="str">
        <f>VLOOKUP(D196,Danh_muc_VL_DC_TB!$A$12:$G$34,3)</f>
        <v>Cái</v>
      </c>
      <c r="G196" s="114">
        <f>VLOOKUP(D196,Danh_muc_VL_DC_TB!$A$12:$G$34,7)</f>
        <v>833</v>
      </c>
      <c r="H196" s="116">
        <v>0.13919999999999999</v>
      </c>
      <c r="I196" s="114">
        <f>ROUND(G196*H196,0)</f>
        <v>116</v>
      </c>
    </row>
    <row r="197" spans="1:9" x14ac:dyDescent="0.25">
      <c r="A197" s="170"/>
      <c r="B197" s="100"/>
      <c r="C197" s="102"/>
      <c r="D197" s="107">
        <v>18</v>
      </c>
      <c r="E197" s="100" t="str">
        <f>VLOOKUP(D197,Danh_muc_VL_DC_TB!$A$12:$G$34,2)</f>
        <v>Quạt thông gió 0,04 kW</v>
      </c>
      <c r="F197" s="100" t="str">
        <f>VLOOKUP(D197,Danh_muc_VL_DC_TB!$A$12:$G$34,3)</f>
        <v>Cái</v>
      </c>
      <c r="G197" s="114">
        <f>VLOOKUP(D197,Danh_muc_VL_DC_TB!$A$12:$G$34,7)</f>
        <v>801</v>
      </c>
      <c r="H197" s="116">
        <v>0.13919999999999999</v>
      </c>
      <c r="I197" s="114">
        <f>ROUND(G197*H197,0)</f>
        <v>111</v>
      </c>
    </row>
    <row r="198" spans="1:9" x14ac:dyDescent="0.25">
      <c r="A198" s="170"/>
      <c r="B198" s="100"/>
      <c r="C198" s="102"/>
      <c r="D198" s="107">
        <v>5</v>
      </c>
      <c r="E198" s="100" t="str">
        <f>VLOOKUP(D198,Danh_muc_VL_DC_TB!$A$12:$G$34,2)</f>
        <v>Bộ đèn neon 0,04 kW</v>
      </c>
      <c r="F198" s="100" t="str">
        <f>VLOOKUP(D198,Danh_muc_VL_DC_TB!$A$12:$G$34,3)</f>
        <v>Bộ</v>
      </c>
      <c r="G198" s="114">
        <f>VLOOKUP(D198,Danh_muc_VL_DC_TB!$A$12:$G$34,7)</f>
        <v>160</v>
      </c>
      <c r="H198" s="116">
        <v>0.83040000000000003</v>
      </c>
      <c r="I198" s="114">
        <f>ROUND(G198*H198,0)</f>
        <v>133</v>
      </c>
    </row>
    <row r="199" spans="1:9" x14ac:dyDescent="0.25">
      <c r="A199" s="170"/>
      <c r="B199" s="100"/>
      <c r="C199" s="102"/>
      <c r="D199" s="107">
        <v>9</v>
      </c>
      <c r="E199" s="100" t="str">
        <f>VLOOKUP(D199,Danh_muc_VL_DC_TB!$A$12:$G$34,2)</f>
        <v>Ghế tựa</v>
      </c>
      <c r="F199" s="100" t="str">
        <f>VLOOKUP(D199,Danh_muc_VL_DC_TB!$A$12:$G$34,3)</f>
        <v>Cái</v>
      </c>
      <c r="G199" s="114">
        <f>VLOOKUP(D199,Danh_muc_VL_DC_TB!$A$12:$G$34,7)</f>
        <v>381</v>
      </c>
      <c r="H199" s="116">
        <v>0.83040000000000003</v>
      </c>
      <c r="I199" s="114">
        <f>ROUND(G199*H199,0)</f>
        <v>316</v>
      </c>
    </row>
    <row r="200" spans="1:9" x14ac:dyDescent="0.25">
      <c r="A200" s="170"/>
      <c r="B200" s="100"/>
      <c r="C200" s="102"/>
      <c r="D200" s="107">
        <v>4</v>
      </c>
      <c r="E200" s="100" t="str">
        <f>VLOOKUP(D200,Danh_muc_VL_DC_TB!$A$12:$G$34,2)</f>
        <v>Bàn làm việc</v>
      </c>
      <c r="F200" s="100" t="str">
        <f>VLOOKUP(D200,Danh_muc_VL_DC_TB!$A$12:$G$34,3)</f>
        <v>Cái</v>
      </c>
      <c r="G200" s="114">
        <f>VLOOKUP(D200,Danh_muc_VL_DC_TB!$A$12:$G$34,7)</f>
        <v>601</v>
      </c>
      <c r="H200" s="116">
        <v>0.83040000000000003</v>
      </c>
      <c r="I200" s="114">
        <f>ROUND(G200*H200,0)</f>
        <v>499</v>
      </c>
    </row>
    <row r="201" spans="1:9" ht="47.25" x14ac:dyDescent="0.25">
      <c r="A201" s="175" t="s">
        <v>206</v>
      </c>
      <c r="B201" s="99" t="s">
        <v>415</v>
      </c>
      <c r="C201" s="102" t="s">
        <v>416</v>
      </c>
      <c r="D201" s="112"/>
      <c r="E201" s="99"/>
      <c r="F201" s="99"/>
      <c r="G201" s="115"/>
      <c r="H201" s="116"/>
      <c r="I201" s="114"/>
    </row>
    <row r="202" spans="1:9" ht="94.5" x14ac:dyDescent="0.25">
      <c r="A202" s="170" t="s">
        <v>402</v>
      </c>
      <c r="B202" s="100" t="s">
        <v>32</v>
      </c>
      <c r="C202" s="102"/>
      <c r="D202" s="107"/>
      <c r="E202" s="100"/>
      <c r="F202" s="100"/>
      <c r="G202" s="115"/>
      <c r="H202" s="116"/>
      <c r="I202" s="114">
        <f>SUM(I203:I208)</f>
        <v>1643</v>
      </c>
    </row>
    <row r="203" spans="1:9" x14ac:dyDescent="0.25">
      <c r="A203" s="170"/>
      <c r="B203" s="100"/>
      <c r="C203" s="102"/>
      <c r="D203" s="107">
        <v>17</v>
      </c>
      <c r="E203" s="100" t="str">
        <f>VLOOKUP(D203,Danh_muc_VL_DC_TB!$A$12:$G$34,2)</f>
        <v>Quần áo BHLĐ</v>
      </c>
      <c r="F203" s="100" t="str">
        <f>VLOOKUP(D203,Danh_muc_VL_DC_TB!$A$12:$G$34,3)</f>
        <v>Bộ</v>
      </c>
      <c r="G203" s="114">
        <f>VLOOKUP(D203,Danh_muc_VL_DC_TB!$A$12:$G$34,7)</f>
        <v>1282</v>
      </c>
      <c r="H203" s="116">
        <f>ROUND(H108*1.1,4)</f>
        <v>0.60899999999999999</v>
      </c>
      <c r="I203" s="114">
        <f t="shared" ref="I203:I208" si="24">ROUND(G203*H203,0)</f>
        <v>781</v>
      </c>
    </row>
    <row r="204" spans="1:9" x14ac:dyDescent="0.25">
      <c r="A204" s="170"/>
      <c r="B204" s="100"/>
      <c r="C204" s="102"/>
      <c r="D204" s="107">
        <v>19</v>
      </c>
      <c r="E204" s="100" t="str">
        <f>VLOOKUP(D204,Danh_muc_VL_DC_TB!$A$12:$G$34,2)</f>
        <v>Quạt trần 0,1 kW</v>
      </c>
      <c r="F204" s="100" t="str">
        <f>VLOOKUP(D204,Danh_muc_VL_DC_TB!$A$12:$G$34,3)</f>
        <v>Cái</v>
      </c>
      <c r="G204" s="114">
        <f>VLOOKUP(D204,Danh_muc_VL_DC_TB!$A$12:$G$34,7)</f>
        <v>833</v>
      </c>
      <c r="H204" s="116">
        <f t="shared" ref="H204:H267" si="25">ROUND(H109*1.1,4)</f>
        <v>0.1021</v>
      </c>
      <c r="I204" s="114">
        <f t="shared" si="24"/>
        <v>85</v>
      </c>
    </row>
    <row r="205" spans="1:9" x14ac:dyDescent="0.25">
      <c r="A205" s="170"/>
      <c r="B205" s="100"/>
      <c r="C205" s="102"/>
      <c r="D205" s="107">
        <v>18</v>
      </c>
      <c r="E205" s="100" t="str">
        <f>VLOOKUP(D205,Danh_muc_VL_DC_TB!$A$12:$G$34,2)</f>
        <v>Quạt thông gió 0,04 kW</v>
      </c>
      <c r="F205" s="100" t="str">
        <f>VLOOKUP(D205,Danh_muc_VL_DC_TB!$A$12:$G$34,3)</f>
        <v>Cái</v>
      </c>
      <c r="G205" s="114">
        <f>VLOOKUP(D205,Danh_muc_VL_DC_TB!$A$12:$G$34,7)</f>
        <v>801</v>
      </c>
      <c r="H205" s="116">
        <f t="shared" si="25"/>
        <v>0.1021</v>
      </c>
      <c r="I205" s="114">
        <f t="shared" si="24"/>
        <v>82</v>
      </c>
    </row>
    <row r="206" spans="1:9" x14ac:dyDescent="0.25">
      <c r="A206" s="170"/>
      <c r="B206" s="100"/>
      <c r="C206" s="102"/>
      <c r="D206" s="107">
        <v>5</v>
      </c>
      <c r="E206" s="100" t="str">
        <f>VLOOKUP(D206,Danh_muc_VL_DC_TB!$A$12:$G$34,2)</f>
        <v>Bộ đèn neon 0,04 kW</v>
      </c>
      <c r="F206" s="100" t="str">
        <f>VLOOKUP(D206,Danh_muc_VL_DC_TB!$A$12:$G$34,3)</f>
        <v>Bộ</v>
      </c>
      <c r="G206" s="114">
        <f>VLOOKUP(D206,Danh_muc_VL_DC_TB!$A$12:$G$34,7)</f>
        <v>160</v>
      </c>
      <c r="H206" s="116">
        <f t="shared" si="25"/>
        <v>0.60899999999999999</v>
      </c>
      <c r="I206" s="114">
        <f t="shared" si="24"/>
        <v>97</v>
      </c>
    </row>
    <row r="207" spans="1:9" x14ac:dyDescent="0.25">
      <c r="A207" s="170"/>
      <c r="B207" s="100"/>
      <c r="C207" s="102"/>
      <c r="D207" s="107">
        <v>9</v>
      </c>
      <c r="E207" s="100" t="str">
        <f>VLOOKUP(D207,Danh_muc_VL_DC_TB!$A$12:$G$34,2)</f>
        <v>Ghế tựa</v>
      </c>
      <c r="F207" s="100" t="str">
        <f>VLOOKUP(D207,Danh_muc_VL_DC_TB!$A$12:$G$34,3)</f>
        <v>Cái</v>
      </c>
      <c r="G207" s="114">
        <f>VLOOKUP(D207,Danh_muc_VL_DC_TB!$A$12:$G$34,7)</f>
        <v>381</v>
      </c>
      <c r="H207" s="116">
        <f t="shared" si="25"/>
        <v>0.60899999999999999</v>
      </c>
      <c r="I207" s="114">
        <f t="shared" si="24"/>
        <v>232</v>
      </c>
    </row>
    <row r="208" spans="1:9" x14ac:dyDescent="0.25">
      <c r="A208" s="170"/>
      <c r="B208" s="100"/>
      <c r="C208" s="102"/>
      <c r="D208" s="107">
        <v>4</v>
      </c>
      <c r="E208" s="100" t="str">
        <f>VLOOKUP(D208,Danh_muc_VL_DC_TB!$A$12:$G$34,2)</f>
        <v>Bàn làm việc</v>
      </c>
      <c r="F208" s="100" t="str">
        <f>VLOOKUP(D208,Danh_muc_VL_DC_TB!$A$12:$G$34,3)</f>
        <v>Cái</v>
      </c>
      <c r="G208" s="114">
        <f>VLOOKUP(D208,Danh_muc_VL_DC_TB!$A$12:$G$34,7)</f>
        <v>601</v>
      </c>
      <c r="H208" s="116">
        <f t="shared" si="25"/>
        <v>0.60899999999999999</v>
      </c>
      <c r="I208" s="114">
        <f t="shared" si="24"/>
        <v>366</v>
      </c>
    </row>
    <row r="209" spans="1:9" ht="47.25" x14ac:dyDescent="0.25">
      <c r="A209" s="170" t="s">
        <v>403</v>
      </c>
      <c r="B209" s="100" t="s">
        <v>33</v>
      </c>
      <c r="C209" s="102"/>
      <c r="D209" s="107"/>
      <c r="E209" s="100"/>
      <c r="F209" s="100"/>
      <c r="G209" s="115"/>
      <c r="H209" s="116"/>
      <c r="I209" s="114">
        <f>SUM(I210:I216)</f>
        <v>1176</v>
      </c>
    </row>
    <row r="210" spans="1:9" x14ac:dyDescent="0.25">
      <c r="A210" s="170"/>
      <c r="B210" s="100"/>
      <c r="C210" s="102"/>
      <c r="D210" s="107">
        <v>17</v>
      </c>
      <c r="E210" s="100" t="str">
        <f>VLOOKUP(D210,Danh_muc_VL_DC_TB!$A$12:$G$34,2)</f>
        <v>Quần áo BHLĐ</v>
      </c>
      <c r="F210" s="100" t="str">
        <f>VLOOKUP(D210,Danh_muc_VL_DC_TB!$A$12:$G$34,3)</f>
        <v>Bộ</v>
      </c>
      <c r="G210" s="114">
        <f>VLOOKUP(D210,Danh_muc_VL_DC_TB!$A$12:$G$34,7)</f>
        <v>1282</v>
      </c>
      <c r="H210" s="116">
        <f t="shared" si="25"/>
        <v>0.60899999999999999</v>
      </c>
      <c r="I210" s="114">
        <f t="shared" ref="I210:I216" si="26">ROUND(G210*H210,0)</f>
        <v>781</v>
      </c>
    </row>
    <row r="211" spans="1:9" x14ac:dyDescent="0.25">
      <c r="A211" s="170"/>
      <c r="B211" s="100"/>
      <c r="C211" s="102"/>
      <c r="D211" s="107">
        <v>19</v>
      </c>
      <c r="E211" s="100" t="str">
        <f>VLOOKUP(D211,Danh_muc_VL_DC_TB!$A$12:$G$34,2)</f>
        <v>Quạt trần 0,1 kW</v>
      </c>
      <c r="F211" s="100" t="str">
        <f>VLOOKUP(D211,Danh_muc_VL_DC_TB!$A$12:$G$34,3)</f>
        <v>Cái</v>
      </c>
      <c r="G211" s="114">
        <f>VLOOKUP(D211,Danh_muc_VL_DC_TB!$A$12:$G$34,7)</f>
        <v>833</v>
      </c>
      <c r="H211" s="116">
        <f t="shared" si="25"/>
        <v>0.1021</v>
      </c>
      <c r="I211" s="114">
        <f t="shared" si="26"/>
        <v>85</v>
      </c>
    </row>
    <row r="212" spans="1:9" x14ac:dyDescent="0.25">
      <c r="A212" s="170"/>
      <c r="B212" s="100"/>
      <c r="C212" s="102"/>
      <c r="D212" s="107">
        <v>18</v>
      </c>
      <c r="E212" s="100" t="str">
        <f>VLOOKUP(D212,Danh_muc_VL_DC_TB!$A$12:$G$34,2)</f>
        <v>Quạt thông gió 0,04 kW</v>
      </c>
      <c r="F212" s="100" t="str">
        <f>VLOOKUP(D212,Danh_muc_VL_DC_TB!$A$12:$G$34,3)</f>
        <v>Cái</v>
      </c>
      <c r="G212" s="114">
        <f>VLOOKUP(D212,Danh_muc_VL_DC_TB!$A$12:$G$34,7)</f>
        <v>801</v>
      </c>
      <c r="H212" s="116">
        <f t="shared" si="25"/>
        <v>0.1021</v>
      </c>
      <c r="I212" s="114">
        <f t="shared" si="26"/>
        <v>82</v>
      </c>
    </row>
    <row r="213" spans="1:9" x14ac:dyDescent="0.25">
      <c r="A213" s="170"/>
      <c r="B213" s="100"/>
      <c r="C213" s="102"/>
      <c r="D213" s="107">
        <v>5</v>
      </c>
      <c r="E213" s="100" t="str">
        <f>VLOOKUP(D213,Danh_muc_VL_DC_TB!$A$12:$G$34,2)</f>
        <v>Bộ đèn neon 0,04 kW</v>
      </c>
      <c r="F213" s="100" t="str">
        <f>VLOOKUP(D213,Danh_muc_VL_DC_TB!$A$12:$G$34,3)</f>
        <v>Bộ</v>
      </c>
      <c r="G213" s="114">
        <f>VLOOKUP(D213,Danh_muc_VL_DC_TB!$A$12:$G$34,7)</f>
        <v>160</v>
      </c>
      <c r="H213" s="116">
        <f t="shared" si="25"/>
        <v>0.60899999999999999</v>
      </c>
      <c r="I213" s="114">
        <f t="shared" si="26"/>
        <v>97</v>
      </c>
    </row>
    <row r="214" spans="1:9" x14ac:dyDescent="0.25">
      <c r="A214" s="170"/>
      <c r="B214" s="100"/>
      <c r="C214" s="102"/>
      <c r="D214" s="107">
        <v>13</v>
      </c>
      <c r="E214" s="100" t="str">
        <f>VLOOKUP(D214,Danh_muc_VL_DC_TB!$A$12:$G$34,2)</f>
        <v>Máy hút bụi 2 kW</v>
      </c>
      <c r="F214" s="100" t="str">
        <f>VLOOKUP(D214,Danh_muc_VL_DC_TB!$A$12:$G$34,3)</f>
        <v>Cái</v>
      </c>
      <c r="G214" s="114">
        <f>VLOOKUP(D214,Danh_muc_VL_DC_TB!$A$12:$G$34,7)</f>
        <v>1378</v>
      </c>
      <c r="H214" s="116">
        <f t="shared" si="25"/>
        <v>4.5999999999999999E-3</v>
      </c>
      <c r="I214" s="114">
        <f t="shared" si="26"/>
        <v>6</v>
      </c>
    </row>
    <row r="215" spans="1:9" x14ac:dyDescent="0.25">
      <c r="A215" s="170"/>
      <c r="B215" s="100"/>
      <c r="C215" s="102"/>
      <c r="D215" s="107">
        <v>10</v>
      </c>
      <c r="E215" s="100" t="str">
        <f>VLOOKUP(D215,Danh_muc_VL_DC_TB!$A$12:$G$34,2)</f>
        <v>Giá để tài liệu</v>
      </c>
      <c r="F215" s="100" t="str">
        <f>VLOOKUP(D215,Danh_muc_VL_DC_TB!$A$12:$G$34,3)</f>
        <v>Cái</v>
      </c>
      <c r="G215" s="114">
        <f>VLOOKUP(D215,Danh_muc_VL_DC_TB!$A$12:$G$34,7)</f>
        <v>801</v>
      </c>
      <c r="H215" s="116">
        <f t="shared" si="25"/>
        <v>0.1522</v>
      </c>
      <c r="I215" s="114">
        <f t="shared" si="26"/>
        <v>122</v>
      </c>
    </row>
    <row r="216" spans="1:9" x14ac:dyDescent="0.25">
      <c r="A216" s="170"/>
      <c r="B216" s="100"/>
      <c r="C216" s="102"/>
      <c r="D216" s="107">
        <v>22</v>
      </c>
      <c r="E216" s="100" t="str">
        <f>VLOOKUP(D216,Danh_muc_VL_DC_TB!$A$12:$G$34,2)</f>
        <v>Xe đẩy</v>
      </c>
      <c r="F216" s="100" t="str">
        <f>VLOOKUP(D216,Danh_muc_VL_DC_TB!$A$12:$G$34,3)</f>
        <v>Cái</v>
      </c>
      <c r="G216" s="114">
        <f>VLOOKUP(D216,Danh_muc_VL_DC_TB!$A$12:$G$34,7)</f>
        <v>635</v>
      </c>
      <c r="H216" s="116">
        <f t="shared" si="25"/>
        <v>4.4000000000000003E-3</v>
      </c>
      <c r="I216" s="114">
        <f t="shared" si="26"/>
        <v>3</v>
      </c>
    </row>
    <row r="217" spans="1:9" x14ac:dyDescent="0.25">
      <c r="A217" s="170" t="s">
        <v>404</v>
      </c>
      <c r="B217" s="100" t="s">
        <v>34</v>
      </c>
      <c r="C217" s="102"/>
      <c r="D217" s="107"/>
      <c r="E217" s="100"/>
      <c r="F217" s="100"/>
      <c r="G217" s="115"/>
      <c r="H217" s="116"/>
      <c r="I217" s="114">
        <f>SUM(I218:I223)</f>
        <v>2465</v>
      </c>
    </row>
    <row r="218" spans="1:9" x14ac:dyDescent="0.25">
      <c r="A218" s="170"/>
      <c r="B218" s="100"/>
      <c r="C218" s="102"/>
      <c r="D218" s="107">
        <v>17</v>
      </c>
      <c r="E218" s="100" t="str">
        <f>VLOOKUP(D218,Danh_muc_VL_DC_TB!$A$12:$G$34,2)</f>
        <v>Quần áo BHLĐ</v>
      </c>
      <c r="F218" s="100" t="str">
        <f>VLOOKUP(D218,Danh_muc_VL_DC_TB!$A$12:$G$34,3)</f>
        <v>Bộ</v>
      </c>
      <c r="G218" s="114">
        <f>VLOOKUP(D218,Danh_muc_VL_DC_TB!$A$12:$G$34,7)</f>
        <v>1282</v>
      </c>
      <c r="H218" s="116">
        <f t="shared" si="25"/>
        <v>0.91339999999999999</v>
      </c>
      <c r="I218" s="114">
        <f t="shared" ref="I218:I223" si="27">ROUND(G218*H218,0)</f>
        <v>1171</v>
      </c>
    </row>
    <row r="219" spans="1:9" x14ac:dyDescent="0.25">
      <c r="A219" s="170"/>
      <c r="B219" s="100"/>
      <c r="C219" s="102"/>
      <c r="D219" s="107">
        <v>19</v>
      </c>
      <c r="E219" s="100" t="str">
        <f>VLOOKUP(D219,Danh_muc_VL_DC_TB!$A$12:$G$34,2)</f>
        <v>Quạt trần 0,1 kW</v>
      </c>
      <c r="F219" s="100" t="str">
        <f>VLOOKUP(D219,Danh_muc_VL_DC_TB!$A$12:$G$34,3)</f>
        <v>Cái</v>
      </c>
      <c r="G219" s="114">
        <f>VLOOKUP(D219,Danh_muc_VL_DC_TB!$A$12:$G$34,7)</f>
        <v>833</v>
      </c>
      <c r="H219" s="116">
        <f t="shared" si="25"/>
        <v>0.15310000000000001</v>
      </c>
      <c r="I219" s="114">
        <f t="shared" si="27"/>
        <v>128</v>
      </c>
    </row>
    <row r="220" spans="1:9" x14ac:dyDescent="0.25">
      <c r="A220" s="170"/>
      <c r="B220" s="100"/>
      <c r="C220" s="102"/>
      <c r="D220" s="107">
        <v>18</v>
      </c>
      <c r="E220" s="100" t="str">
        <f>VLOOKUP(D220,Danh_muc_VL_DC_TB!$A$12:$G$34,2)</f>
        <v>Quạt thông gió 0,04 kW</v>
      </c>
      <c r="F220" s="100" t="str">
        <f>VLOOKUP(D220,Danh_muc_VL_DC_TB!$A$12:$G$34,3)</f>
        <v>Cái</v>
      </c>
      <c r="G220" s="114">
        <f>VLOOKUP(D220,Danh_muc_VL_DC_TB!$A$12:$G$34,7)</f>
        <v>801</v>
      </c>
      <c r="H220" s="116">
        <f t="shared" si="25"/>
        <v>0.15310000000000001</v>
      </c>
      <c r="I220" s="114">
        <f t="shared" si="27"/>
        <v>123</v>
      </c>
    </row>
    <row r="221" spans="1:9" x14ac:dyDescent="0.25">
      <c r="A221" s="170"/>
      <c r="B221" s="100"/>
      <c r="C221" s="102"/>
      <c r="D221" s="107">
        <v>5</v>
      </c>
      <c r="E221" s="100" t="str">
        <f>VLOOKUP(D221,Danh_muc_VL_DC_TB!$A$12:$G$34,2)</f>
        <v>Bộ đèn neon 0,04 kW</v>
      </c>
      <c r="F221" s="100" t="str">
        <f>VLOOKUP(D221,Danh_muc_VL_DC_TB!$A$12:$G$34,3)</f>
        <v>Bộ</v>
      </c>
      <c r="G221" s="114">
        <f>VLOOKUP(D221,Danh_muc_VL_DC_TB!$A$12:$G$34,7)</f>
        <v>160</v>
      </c>
      <c r="H221" s="116">
        <f t="shared" si="25"/>
        <v>0.91339999999999999</v>
      </c>
      <c r="I221" s="114">
        <f t="shared" si="27"/>
        <v>146</v>
      </c>
    </row>
    <row r="222" spans="1:9" x14ac:dyDescent="0.25">
      <c r="A222" s="170"/>
      <c r="B222" s="100"/>
      <c r="C222" s="102"/>
      <c r="D222" s="107">
        <v>9</v>
      </c>
      <c r="E222" s="100" t="str">
        <f>VLOOKUP(D222,Danh_muc_VL_DC_TB!$A$12:$G$34,2)</f>
        <v>Ghế tựa</v>
      </c>
      <c r="F222" s="100" t="str">
        <f>VLOOKUP(D222,Danh_muc_VL_DC_TB!$A$12:$G$34,3)</f>
        <v>Cái</v>
      </c>
      <c r="G222" s="114">
        <f>VLOOKUP(D222,Danh_muc_VL_DC_TB!$A$12:$G$34,7)</f>
        <v>381</v>
      </c>
      <c r="H222" s="116">
        <f t="shared" si="25"/>
        <v>0.91339999999999999</v>
      </c>
      <c r="I222" s="114">
        <f t="shared" si="27"/>
        <v>348</v>
      </c>
    </row>
    <row r="223" spans="1:9" x14ac:dyDescent="0.25">
      <c r="A223" s="170"/>
      <c r="B223" s="100"/>
      <c r="C223" s="102"/>
      <c r="D223" s="107">
        <v>4</v>
      </c>
      <c r="E223" s="100" t="str">
        <f>VLOOKUP(D223,Danh_muc_VL_DC_TB!$A$12:$G$34,2)</f>
        <v>Bàn làm việc</v>
      </c>
      <c r="F223" s="100" t="str">
        <f>VLOOKUP(D223,Danh_muc_VL_DC_TB!$A$12:$G$34,3)</f>
        <v>Cái</v>
      </c>
      <c r="G223" s="114">
        <f>VLOOKUP(D223,Danh_muc_VL_DC_TB!$A$12:$G$34,7)</f>
        <v>601</v>
      </c>
      <c r="H223" s="116">
        <f t="shared" si="25"/>
        <v>0.91339999999999999</v>
      </c>
      <c r="I223" s="114">
        <f t="shared" si="27"/>
        <v>549</v>
      </c>
    </row>
    <row r="224" spans="1:9" ht="31.5" x14ac:dyDescent="0.25">
      <c r="A224" s="170" t="s">
        <v>405</v>
      </c>
      <c r="B224" s="100" t="s">
        <v>303</v>
      </c>
      <c r="C224" s="102"/>
      <c r="D224" s="107"/>
      <c r="E224" s="100"/>
      <c r="F224" s="100"/>
      <c r="G224" s="115"/>
      <c r="H224" s="116"/>
      <c r="I224" s="114">
        <f>SUM(I225:I230)</f>
        <v>14786</v>
      </c>
    </row>
    <row r="225" spans="1:9" x14ac:dyDescent="0.25">
      <c r="A225" s="170"/>
      <c r="B225" s="100"/>
      <c r="C225" s="102"/>
      <c r="D225" s="107">
        <v>17</v>
      </c>
      <c r="E225" s="100" t="str">
        <f>VLOOKUP(D225,Danh_muc_VL_DC_TB!$A$12:$G$34,2)</f>
        <v>Quần áo BHLĐ</v>
      </c>
      <c r="F225" s="100" t="str">
        <f>VLOOKUP(D225,Danh_muc_VL_DC_TB!$A$12:$G$34,3)</f>
        <v>Bộ</v>
      </c>
      <c r="G225" s="114">
        <f>VLOOKUP(D225,Danh_muc_VL_DC_TB!$A$12:$G$34,7)</f>
        <v>1282</v>
      </c>
      <c r="H225" s="116">
        <f t="shared" si="25"/>
        <v>5.4805999999999999</v>
      </c>
      <c r="I225" s="114">
        <f t="shared" ref="I225:I230" si="28">ROUND(G225*H225,0)</f>
        <v>7026</v>
      </c>
    </row>
    <row r="226" spans="1:9" x14ac:dyDescent="0.25">
      <c r="A226" s="170"/>
      <c r="B226" s="100"/>
      <c r="C226" s="102"/>
      <c r="D226" s="107">
        <v>19</v>
      </c>
      <c r="E226" s="100" t="str">
        <f>VLOOKUP(D226,Danh_muc_VL_DC_TB!$A$12:$G$34,2)</f>
        <v>Quạt trần 0,1 kW</v>
      </c>
      <c r="F226" s="100" t="str">
        <f>VLOOKUP(D226,Danh_muc_VL_DC_TB!$A$12:$G$34,3)</f>
        <v>Cái</v>
      </c>
      <c r="G226" s="114">
        <f>VLOOKUP(D226,Danh_muc_VL_DC_TB!$A$12:$G$34,7)</f>
        <v>833</v>
      </c>
      <c r="H226" s="116">
        <f t="shared" si="25"/>
        <v>0.91869999999999996</v>
      </c>
      <c r="I226" s="114">
        <f t="shared" si="28"/>
        <v>765</v>
      </c>
    </row>
    <row r="227" spans="1:9" x14ac:dyDescent="0.25">
      <c r="A227" s="170"/>
      <c r="B227" s="100"/>
      <c r="C227" s="102"/>
      <c r="D227" s="107">
        <v>18</v>
      </c>
      <c r="E227" s="100" t="str">
        <f>VLOOKUP(D227,Danh_muc_VL_DC_TB!$A$12:$G$34,2)</f>
        <v>Quạt thông gió 0,04 kW</v>
      </c>
      <c r="F227" s="100" t="str">
        <f>VLOOKUP(D227,Danh_muc_VL_DC_TB!$A$12:$G$34,3)</f>
        <v>Cái</v>
      </c>
      <c r="G227" s="114">
        <f>VLOOKUP(D227,Danh_muc_VL_DC_TB!$A$12:$G$34,7)</f>
        <v>801</v>
      </c>
      <c r="H227" s="116">
        <f t="shared" si="25"/>
        <v>0.91869999999999996</v>
      </c>
      <c r="I227" s="114">
        <f t="shared" si="28"/>
        <v>736</v>
      </c>
    </row>
    <row r="228" spans="1:9" x14ac:dyDescent="0.25">
      <c r="A228" s="170"/>
      <c r="B228" s="100"/>
      <c r="C228" s="102"/>
      <c r="D228" s="107">
        <v>5</v>
      </c>
      <c r="E228" s="100" t="str">
        <f>VLOOKUP(D228,Danh_muc_VL_DC_TB!$A$12:$G$34,2)</f>
        <v>Bộ đèn neon 0,04 kW</v>
      </c>
      <c r="F228" s="100" t="str">
        <f>VLOOKUP(D228,Danh_muc_VL_DC_TB!$A$12:$G$34,3)</f>
        <v>Bộ</v>
      </c>
      <c r="G228" s="114">
        <f>VLOOKUP(D228,Danh_muc_VL_DC_TB!$A$12:$G$34,7)</f>
        <v>160</v>
      </c>
      <c r="H228" s="116">
        <f t="shared" si="25"/>
        <v>5.4805999999999999</v>
      </c>
      <c r="I228" s="114">
        <f t="shared" si="28"/>
        <v>877</v>
      </c>
    </row>
    <row r="229" spans="1:9" x14ac:dyDescent="0.25">
      <c r="A229" s="170"/>
      <c r="B229" s="100"/>
      <c r="C229" s="102"/>
      <c r="D229" s="107">
        <v>9</v>
      </c>
      <c r="E229" s="100" t="str">
        <f>VLOOKUP(D229,Danh_muc_VL_DC_TB!$A$12:$G$34,2)</f>
        <v>Ghế tựa</v>
      </c>
      <c r="F229" s="100" t="str">
        <f>VLOOKUP(D229,Danh_muc_VL_DC_TB!$A$12:$G$34,3)</f>
        <v>Cái</v>
      </c>
      <c r="G229" s="114">
        <f>VLOOKUP(D229,Danh_muc_VL_DC_TB!$A$12:$G$34,7)</f>
        <v>381</v>
      </c>
      <c r="H229" s="116">
        <f t="shared" si="25"/>
        <v>5.4805999999999999</v>
      </c>
      <c r="I229" s="114">
        <f t="shared" si="28"/>
        <v>2088</v>
      </c>
    </row>
    <row r="230" spans="1:9" x14ac:dyDescent="0.25">
      <c r="A230" s="170"/>
      <c r="B230" s="100"/>
      <c r="C230" s="102"/>
      <c r="D230" s="107">
        <v>4</v>
      </c>
      <c r="E230" s="100" t="str">
        <f>VLOOKUP(D230,Danh_muc_VL_DC_TB!$A$12:$G$34,2)</f>
        <v>Bàn làm việc</v>
      </c>
      <c r="F230" s="100" t="str">
        <f>VLOOKUP(D230,Danh_muc_VL_DC_TB!$A$12:$G$34,3)</f>
        <v>Cái</v>
      </c>
      <c r="G230" s="114">
        <f>VLOOKUP(D230,Danh_muc_VL_DC_TB!$A$12:$G$34,7)</f>
        <v>601</v>
      </c>
      <c r="H230" s="116">
        <f t="shared" si="25"/>
        <v>5.4805999999999999</v>
      </c>
      <c r="I230" s="114">
        <f t="shared" si="28"/>
        <v>3294</v>
      </c>
    </row>
    <row r="231" spans="1:9" x14ac:dyDescent="0.25">
      <c r="A231" s="170" t="s">
        <v>406</v>
      </c>
      <c r="B231" s="100" t="s">
        <v>35</v>
      </c>
      <c r="C231" s="102"/>
      <c r="D231" s="107"/>
      <c r="E231" s="100"/>
      <c r="F231" s="100"/>
      <c r="G231" s="115"/>
      <c r="H231" s="116"/>
      <c r="I231" s="114">
        <f>SUM(I232:I237)</f>
        <v>11500</v>
      </c>
    </row>
    <row r="232" spans="1:9" x14ac:dyDescent="0.25">
      <c r="A232" s="170"/>
      <c r="B232" s="100"/>
      <c r="C232" s="102"/>
      <c r="D232" s="107">
        <v>17</v>
      </c>
      <c r="E232" s="100" t="str">
        <f>VLOOKUP(D232,Danh_muc_VL_DC_TB!$A$12:$G$34,2)</f>
        <v>Quần áo BHLĐ</v>
      </c>
      <c r="F232" s="100" t="str">
        <f>VLOOKUP(D232,Danh_muc_VL_DC_TB!$A$12:$G$34,3)</f>
        <v>Bộ</v>
      </c>
      <c r="G232" s="114">
        <f>VLOOKUP(D232,Danh_muc_VL_DC_TB!$A$12:$G$34,7)</f>
        <v>1282</v>
      </c>
      <c r="H232" s="116">
        <f t="shared" si="25"/>
        <v>4.2626999999999997</v>
      </c>
      <c r="I232" s="114">
        <f t="shared" ref="I232:I237" si="29">ROUND(G232*H232,0)</f>
        <v>5465</v>
      </c>
    </row>
    <row r="233" spans="1:9" x14ac:dyDescent="0.25">
      <c r="A233" s="170"/>
      <c r="B233" s="100"/>
      <c r="C233" s="102"/>
      <c r="D233" s="107">
        <v>19</v>
      </c>
      <c r="E233" s="100" t="str">
        <f>VLOOKUP(D233,Danh_muc_VL_DC_TB!$A$12:$G$34,2)</f>
        <v>Quạt trần 0,1 kW</v>
      </c>
      <c r="F233" s="100" t="str">
        <f>VLOOKUP(D233,Danh_muc_VL_DC_TB!$A$12:$G$34,3)</f>
        <v>Cái</v>
      </c>
      <c r="G233" s="114">
        <f>VLOOKUP(D233,Danh_muc_VL_DC_TB!$A$12:$G$34,7)</f>
        <v>833</v>
      </c>
      <c r="H233" s="116">
        <f t="shared" si="25"/>
        <v>0.71460000000000001</v>
      </c>
      <c r="I233" s="114">
        <f t="shared" si="29"/>
        <v>595</v>
      </c>
    </row>
    <row r="234" spans="1:9" x14ac:dyDescent="0.25">
      <c r="A234" s="170"/>
      <c r="B234" s="100"/>
      <c r="C234" s="102"/>
      <c r="D234" s="107">
        <v>18</v>
      </c>
      <c r="E234" s="100" t="str">
        <f>VLOOKUP(D234,Danh_muc_VL_DC_TB!$A$12:$G$34,2)</f>
        <v>Quạt thông gió 0,04 kW</v>
      </c>
      <c r="F234" s="100" t="str">
        <f>VLOOKUP(D234,Danh_muc_VL_DC_TB!$A$12:$G$34,3)</f>
        <v>Cái</v>
      </c>
      <c r="G234" s="114">
        <f>VLOOKUP(D234,Danh_muc_VL_DC_TB!$A$12:$G$34,7)</f>
        <v>801</v>
      </c>
      <c r="H234" s="116">
        <f t="shared" si="25"/>
        <v>0.71460000000000001</v>
      </c>
      <c r="I234" s="114">
        <f t="shared" si="29"/>
        <v>572</v>
      </c>
    </row>
    <row r="235" spans="1:9" x14ac:dyDescent="0.25">
      <c r="A235" s="170"/>
      <c r="B235" s="100"/>
      <c r="C235" s="102"/>
      <c r="D235" s="107">
        <v>5</v>
      </c>
      <c r="E235" s="100" t="str">
        <f>VLOOKUP(D235,Danh_muc_VL_DC_TB!$A$12:$G$34,2)</f>
        <v>Bộ đèn neon 0,04 kW</v>
      </c>
      <c r="F235" s="100" t="str">
        <f>VLOOKUP(D235,Danh_muc_VL_DC_TB!$A$12:$G$34,3)</f>
        <v>Bộ</v>
      </c>
      <c r="G235" s="114">
        <f>VLOOKUP(D235,Danh_muc_VL_DC_TB!$A$12:$G$34,7)</f>
        <v>160</v>
      </c>
      <c r="H235" s="116">
        <f t="shared" si="25"/>
        <v>4.2626999999999997</v>
      </c>
      <c r="I235" s="114">
        <f t="shared" si="29"/>
        <v>682</v>
      </c>
    </row>
    <row r="236" spans="1:9" x14ac:dyDescent="0.25">
      <c r="A236" s="170"/>
      <c r="B236" s="100"/>
      <c r="C236" s="102"/>
      <c r="D236" s="107">
        <v>9</v>
      </c>
      <c r="E236" s="100" t="str">
        <f>VLOOKUP(D236,Danh_muc_VL_DC_TB!$A$12:$G$34,2)</f>
        <v>Ghế tựa</v>
      </c>
      <c r="F236" s="100" t="str">
        <f>VLOOKUP(D236,Danh_muc_VL_DC_TB!$A$12:$G$34,3)</f>
        <v>Cái</v>
      </c>
      <c r="G236" s="114">
        <f>VLOOKUP(D236,Danh_muc_VL_DC_TB!$A$12:$G$34,7)</f>
        <v>381</v>
      </c>
      <c r="H236" s="116">
        <f t="shared" si="25"/>
        <v>4.2626999999999997</v>
      </c>
      <c r="I236" s="114">
        <f t="shared" si="29"/>
        <v>1624</v>
      </c>
    </row>
    <row r="237" spans="1:9" x14ac:dyDescent="0.25">
      <c r="A237" s="170"/>
      <c r="B237" s="100"/>
      <c r="C237" s="102"/>
      <c r="D237" s="107">
        <v>4</v>
      </c>
      <c r="E237" s="100" t="str">
        <f>VLOOKUP(D237,Danh_muc_VL_DC_TB!$A$12:$G$34,2)</f>
        <v>Bàn làm việc</v>
      </c>
      <c r="F237" s="100" t="str">
        <f>VLOOKUP(D237,Danh_muc_VL_DC_TB!$A$12:$G$34,3)</f>
        <v>Cái</v>
      </c>
      <c r="G237" s="114">
        <f>VLOOKUP(D237,Danh_muc_VL_DC_TB!$A$12:$G$34,7)</f>
        <v>601</v>
      </c>
      <c r="H237" s="116">
        <f t="shared" si="25"/>
        <v>4.2626999999999997</v>
      </c>
      <c r="I237" s="114">
        <f t="shared" si="29"/>
        <v>2562</v>
      </c>
    </row>
    <row r="238" spans="1:9" ht="31.5" x14ac:dyDescent="0.25">
      <c r="A238" s="170" t="s">
        <v>407</v>
      </c>
      <c r="B238" s="100" t="s">
        <v>36</v>
      </c>
      <c r="C238" s="102"/>
      <c r="D238" s="107"/>
      <c r="E238" s="100"/>
      <c r="F238" s="100"/>
      <c r="G238" s="115"/>
      <c r="H238" s="116"/>
      <c r="I238" s="114">
        <f>SUM(I239:I244)</f>
        <v>8214</v>
      </c>
    </row>
    <row r="239" spans="1:9" x14ac:dyDescent="0.25">
      <c r="A239" s="170"/>
      <c r="B239" s="100"/>
      <c r="C239" s="102"/>
      <c r="D239" s="107">
        <v>17</v>
      </c>
      <c r="E239" s="100" t="str">
        <f>VLOOKUP(D239,Danh_muc_VL_DC_TB!$A$12:$G$34,2)</f>
        <v>Quần áo BHLĐ</v>
      </c>
      <c r="F239" s="100" t="str">
        <f>VLOOKUP(D239,Danh_muc_VL_DC_TB!$A$12:$G$34,3)</f>
        <v>Bộ</v>
      </c>
      <c r="G239" s="114">
        <f>VLOOKUP(D239,Danh_muc_VL_DC_TB!$A$12:$G$34,7)</f>
        <v>1282</v>
      </c>
      <c r="H239" s="116">
        <f t="shared" si="25"/>
        <v>3.0448</v>
      </c>
      <c r="I239" s="114">
        <f t="shared" ref="I239:I244" si="30">ROUND(G239*H239,0)</f>
        <v>3903</v>
      </c>
    </row>
    <row r="240" spans="1:9" x14ac:dyDescent="0.25">
      <c r="A240" s="170"/>
      <c r="B240" s="100"/>
      <c r="C240" s="102"/>
      <c r="D240" s="107">
        <v>19</v>
      </c>
      <c r="E240" s="100" t="str">
        <f>VLOOKUP(D240,Danh_muc_VL_DC_TB!$A$12:$G$34,2)</f>
        <v>Quạt trần 0,1 kW</v>
      </c>
      <c r="F240" s="100" t="str">
        <f>VLOOKUP(D240,Danh_muc_VL_DC_TB!$A$12:$G$34,3)</f>
        <v>Cái</v>
      </c>
      <c r="G240" s="114">
        <f>VLOOKUP(D240,Danh_muc_VL_DC_TB!$A$12:$G$34,7)</f>
        <v>833</v>
      </c>
      <c r="H240" s="116">
        <f t="shared" si="25"/>
        <v>0.51039999999999996</v>
      </c>
      <c r="I240" s="114">
        <f t="shared" si="30"/>
        <v>425</v>
      </c>
    </row>
    <row r="241" spans="1:9" x14ac:dyDescent="0.25">
      <c r="A241" s="170"/>
      <c r="B241" s="100"/>
      <c r="C241" s="102"/>
      <c r="D241" s="107">
        <v>18</v>
      </c>
      <c r="E241" s="100" t="str">
        <f>VLOOKUP(D241,Danh_muc_VL_DC_TB!$A$12:$G$34,2)</f>
        <v>Quạt thông gió 0,04 kW</v>
      </c>
      <c r="F241" s="100" t="str">
        <f>VLOOKUP(D241,Danh_muc_VL_DC_TB!$A$12:$G$34,3)</f>
        <v>Cái</v>
      </c>
      <c r="G241" s="114">
        <f>VLOOKUP(D241,Danh_muc_VL_DC_TB!$A$12:$G$34,7)</f>
        <v>801</v>
      </c>
      <c r="H241" s="116">
        <f t="shared" si="25"/>
        <v>0.51039999999999996</v>
      </c>
      <c r="I241" s="114">
        <f t="shared" si="30"/>
        <v>409</v>
      </c>
    </row>
    <row r="242" spans="1:9" x14ac:dyDescent="0.25">
      <c r="A242" s="170"/>
      <c r="B242" s="100"/>
      <c r="C242" s="102"/>
      <c r="D242" s="107">
        <v>5</v>
      </c>
      <c r="E242" s="100" t="str">
        <f>VLOOKUP(D242,Danh_muc_VL_DC_TB!$A$12:$G$34,2)</f>
        <v>Bộ đèn neon 0,04 kW</v>
      </c>
      <c r="F242" s="100" t="str">
        <f>VLOOKUP(D242,Danh_muc_VL_DC_TB!$A$12:$G$34,3)</f>
        <v>Bộ</v>
      </c>
      <c r="G242" s="114">
        <f>VLOOKUP(D242,Danh_muc_VL_DC_TB!$A$12:$G$34,7)</f>
        <v>160</v>
      </c>
      <c r="H242" s="116">
        <f t="shared" si="25"/>
        <v>3.0448</v>
      </c>
      <c r="I242" s="114">
        <f t="shared" si="30"/>
        <v>487</v>
      </c>
    </row>
    <row r="243" spans="1:9" x14ac:dyDescent="0.25">
      <c r="A243" s="170"/>
      <c r="B243" s="100"/>
      <c r="C243" s="102"/>
      <c r="D243" s="107">
        <v>9</v>
      </c>
      <c r="E243" s="100" t="str">
        <f>VLOOKUP(D243,Danh_muc_VL_DC_TB!$A$12:$G$34,2)</f>
        <v>Ghế tựa</v>
      </c>
      <c r="F243" s="100" t="str">
        <f>VLOOKUP(D243,Danh_muc_VL_DC_TB!$A$12:$G$34,3)</f>
        <v>Cái</v>
      </c>
      <c r="G243" s="114">
        <f>VLOOKUP(D243,Danh_muc_VL_DC_TB!$A$12:$G$34,7)</f>
        <v>381</v>
      </c>
      <c r="H243" s="116">
        <f t="shared" si="25"/>
        <v>3.0448</v>
      </c>
      <c r="I243" s="114">
        <f t="shared" si="30"/>
        <v>1160</v>
      </c>
    </row>
    <row r="244" spans="1:9" x14ac:dyDescent="0.25">
      <c r="A244" s="170"/>
      <c r="B244" s="100"/>
      <c r="C244" s="102"/>
      <c r="D244" s="107">
        <v>4</v>
      </c>
      <c r="E244" s="100" t="str">
        <f>VLOOKUP(D244,Danh_muc_VL_DC_TB!$A$12:$G$34,2)</f>
        <v>Bàn làm việc</v>
      </c>
      <c r="F244" s="100" t="str">
        <f>VLOOKUP(D244,Danh_muc_VL_DC_TB!$A$12:$G$34,3)</f>
        <v>Cái</v>
      </c>
      <c r="G244" s="114">
        <f>VLOOKUP(D244,Danh_muc_VL_DC_TB!$A$12:$G$34,7)</f>
        <v>601</v>
      </c>
      <c r="H244" s="116">
        <f t="shared" si="25"/>
        <v>3.0448</v>
      </c>
      <c r="I244" s="114">
        <f t="shared" si="30"/>
        <v>1830</v>
      </c>
    </row>
    <row r="245" spans="1:9" ht="47.25" x14ac:dyDescent="0.25">
      <c r="A245" s="170" t="s">
        <v>408</v>
      </c>
      <c r="B245" s="100" t="s">
        <v>37</v>
      </c>
      <c r="C245" s="102"/>
      <c r="D245" s="107"/>
      <c r="E245" s="100"/>
      <c r="F245" s="100"/>
      <c r="G245" s="115"/>
      <c r="H245" s="116"/>
      <c r="I245" s="114">
        <f>SUM(I246:I251)</f>
        <v>1643</v>
      </c>
    </row>
    <row r="246" spans="1:9" x14ac:dyDescent="0.25">
      <c r="A246" s="170"/>
      <c r="B246" s="100"/>
      <c r="C246" s="102"/>
      <c r="D246" s="107">
        <v>17</v>
      </c>
      <c r="E246" s="100" t="str">
        <f>VLOOKUP(D246,Danh_muc_VL_DC_TB!$A$12:$G$34,2)</f>
        <v>Quần áo BHLĐ</v>
      </c>
      <c r="F246" s="100" t="str">
        <f>VLOOKUP(D246,Danh_muc_VL_DC_TB!$A$12:$G$34,3)</f>
        <v>Bộ</v>
      </c>
      <c r="G246" s="114">
        <f>VLOOKUP(D246,Danh_muc_VL_DC_TB!$A$12:$G$34,7)</f>
        <v>1282</v>
      </c>
      <c r="H246" s="116">
        <f t="shared" si="25"/>
        <v>0.60899999999999999</v>
      </c>
      <c r="I246" s="114">
        <f t="shared" ref="I246:I251" si="31">ROUND(G246*H246,0)</f>
        <v>781</v>
      </c>
    </row>
    <row r="247" spans="1:9" x14ac:dyDescent="0.25">
      <c r="A247" s="170"/>
      <c r="B247" s="100"/>
      <c r="C247" s="102"/>
      <c r="D247" s="107">
        <v>19</v>
      </c>
      <c r="E247" s="100" t="str">
        <f>VLOOKUP(D247,Danh_muc_VL_DC_TB!$A$12:$G$34,2)</f>
        <v>Quạt trần 0,1 kW</v>
      </c>
      <c r="F247" s="100" t="str">
        <f>VLOOKUP(D247,Danh_muc_VL_DC_TB!$A$12:$G$34,3)</f>
        <v>Cái</v>
      </c>
      <c r="G247" s="114">
        <f>VLOOKUP(D247,Danh_muc_VL_DC_TB!$A$12:$G$34,7)</f>
        <v>833</v>
      </c>
      <c r="H247" s="116">
        <f t="shared" si="25"/>
        <v>0.1021</v>
      </c>
      <c r="I247" s="114">
        <f t="shared" si="31"/>
        <v>85</v>
      </c>
    </row>
    <row r="248" spans="1:9" x14ac:dyDescent="0.25">
      <c r="A248" s="170"/>
      <c r="B248" s="100"/>
      <c r="C248" s="102"/>
      <c r="D248" s="107">
        <v>18</v>
      </c>
      <c r="E248" s="100" t="str">
        <f>VLOOKUP(D248,Danh_muc_VL_DC_TB!$A$12:$G$34,2)</f>
        <v>Quạt thông gió 0,04 kW</v>
      </c>
      <c r="F248" s="100" t="str">
        <f>VLOOKUP(D248,Danh_muc_VL_DC_TB!$A$12:$G$34,3)</f>
        <v>Cái</v>
      </c>
      <c r="G248" s="114">
        <f>VLOOKUP(D248,Danh_muc_VL_DC_TB!$A$12:$G$34,7)</f>
        <v>801</v>
      </c>
      <c r="H248" s="116">
        <f t="shared" si="25"/>
        <v>0.1021</v>
      </c>
      <c r="I248" s="114">
        <f t="shared" si="31"/>
        <v>82</v>
      </c>
    </row>
    <row r="249" spans="1:9" x14ac:dyDescent="0.25">
      <c r="A249" s="170"/>
      <c r="B249" s="100"/>
      <c r="C249" s="102"/>
      <c r="D249" s="107">
        <v>5</v>
      </c>
      <c r="E249" s="100" t="str">
        <f>VLOOKUP(D249,Danh_muc_VL_DC_TB!$A$12:$G$34,2)</f>
        <v>Bộ đèn neon 0,04 kW</v>
      </c>
      <c r="F249" s="100" t="str">
        <f>VLOOKUP(D249,Danh_muc_VL_DC_TB!$A$12:$G$34,3)</f>
        <v>Bộ</v>
      </c>
      <c r="G249" s="114">
        <f>VLOOKUP(D249,Danh_muc_VL_DC_TB!$A$12:$G$34,7)</f>
        <v>160</v>
      </c>
      <c r="H249" s="116">
        <f t="shared" si="25"/>
        <v>0.60899999999999999</v>
      </c>
      <c r="I249" s="114">
        <f t="shared" si="31"/>
        <v>97</v>
      </c>
    </row>
    <row r="250" spans="1:9" x14ac:dyDescent="0.25">
      <c r="A250" s="170"/>
      <c r="B250" s="100"/>
      <c r="C250" s="102"/>
      <c r="D250" s="107">
        <v>9</v>
      </c>
      <c r="E250" s="100" t="str">
        <f>VLOOKUP(D250,Danh_muc_VL_DC_TB!$A$12:$G$34,2)</f>
        <v>Ghế tựa</v>
      </c>
      <c r="F250" s="100" t="str">
        <f>VLOOKUP(D250,Danh_muc_VL_DC_TB!$A$12:$G$34,3)</f>
        <v>Cái</v>
      </c>
      <c r="G250" s="114">
        <f>VLOOKUP(D250,Danh_muc_VL_DC_TB!$A$12:$G$34,7)</f>
        <v>381</v>
      </c>
      <c r="H250" s="116">
        <f t="shared" si="25"/>
        <v>0.60899999999999999</v>
      </c>
      <c r="I250" s="114">
        <f t="shared" si="31"/>
        <v>232</v>
      </c>
    </row>
    <row r="251" spans="1:9" x14ac:dyDescent="0.25">
      <c r="A251" s="170"/>
      <c r="B251" s="100"/>
      <c r="C251" s="102"/>
      <c r="D251" s="107">
        <v>4</v>
      </c>
      <c r="E251" s="100" t="str">
        <f>VLOOKUP(D251,Danh_muc_VL_DC_TB!$A$12:$G$34,2)</f>
        <v>Bàn làm việc</v>
      </c>
      <c r="F251" s="100" t="str">
        <f>VLOOKUP(D251,Danh_muc_VL_DC_TB!$A$12:$G$34,3)</f>
        <v>Cái</v>
      </c>
      <c r="G251" s="114">
        <f>VLOOKUP(D251,Danh_muc_VL_DC_TB!$A$12:$G$34,7)</f>
        <v>601</v>
      </c>
      <c r="H251" s="116">
        <f t="shared" si="25"/>
        <v>0.60899999999999999</v>
      </c>
      <c r="I251" s="114">
        <f t="shared" si="31"/>
        <v>366</v>
      </c>
    </row>
    <row r="252" spans="1:9" x14ac:dyDescent="0.25">
      <c r="A252" s="170" t="s">
        <v>409</v>
      </c>
      <c r="B252" s="100" t="s">
        <v>302</v>
      </c>
      <c r="C252" s="102"/>
      <c r="D252" s="107"/>
      <c r="E252" s="100"/>
      <c r="F252" s="100"/>
      <c r="G252" s="115"/>
      <c r="H252" s="116"/>
      <c r="I252" s="114">
        <f>SUM(I253:I258)</f>
        <v>21358</v>
      </c>
    </row>
    <row r="253" spans="1:9" x14ac:dyDescent="0.25">
      <c r="A253" s="170"/>
      <c r="B253" s="100"/>
      <c r="C253" s="102"/>
      <c r="D253" s="107">
        <v>17</v>
      </c>
      <c r="E253" s="100" t="str">
        <f>VLOOKUP(D253,Danh_muc_VL_DC_TB!$A$12:$G$34,2)</f>
        <v>Quần áo BHLĐ</v>
      </c>
      <c r="F253" s="100" t="str">
        <f>VLOOKUP(D253,Danh_muc_VL_DC_TB!$A$12:$G$34,3)</f>
        <v>Bộ</v>
      </c>
      <c r="G253" s="114">
        <f>VLOOKUP(D253,Danh_muc_VL_DC_TB!$A$12:$G$34,7)</f>
        <v>1282</v>
      </c>
      <c r="H253" s="116">
        <f t="shared" si="25"/>
        <v>7.9165000000000001</v>
      </c>
      <c r="I253" s="114">
        <f t="shared" ref="I253:I258" si="32">ROUND(G253*H253,0)</f>
        <v>10149</v>
      </c>
    </row>
    <row r="254" spans="1:9" x14ac:dyDescent="0.25">
      <c r="A254" s="170"/>
      <c r="B254" s="100"/>
      <c r="C254" s="102"/>
      <c r="D254" s="107">
        <v>19</v>
      </c>
      <c r="E254" s="100" t="str">
        <f>VLOOKUP(D254,Danh_muc_VL_DC_TB!$A$12:$G$34,2)</f>
        <v>Quạt trần 0,1 kW</v>
      </c>
      <c r="F254" s="100" t="str">
        <f>VLOOKUP(D254,Danh_muc_VL_DC_TB!$A$12:$G$34,3)</f>
        <v>Cái</v>
      </c>
      <c r="G254" s="114">
        <f>VLOOKUP(D254,Danh_muc_VL_DC_TB!$A$12:$G$34,7)</f>
        <v>833</v>
      </c>
      <c r="H254" s="116">
        <f t="shared" si="25"/>
        <v>1.327</v>
      </c>
      <c r="I254" s="114">
        <f t="shared" si="32"/>
        <v>1105</v>
      </c>
    </row>
    <row r="255" spans="1:9" x14ac:dyDescent="0.25">
      <c r="A255" s="170"/>
      <c r="B255" s="100"/>
      <c r="C255" s="102"/>
      <c r="D255" s="107">
        <v>18</v>
      </c>
      <c r="E255" s="100" t="str">
        <f>VLOOKUP(D255,Danh_muc_VL_DC_TB!$A$12:$G$34,2)</f>
        <v>Quạt thông gió 0,04 kW</v>
      </c>
      <c r="F255" s="100" t="str">
        <f>VLOOKUP(D255,Danh_muc_VL_DC_TB!$A$12:$G$34,3)</f>
        <v>Cái</v>
      </c>
      <c r="G255" s="114">
        <f>VLOOKUP(D255,Danh_muc_VL_DC_TB!$A$12:$G$34,7)</f>
        <v>801</v>
      </c>
      <c r="H255" s="116">
        <f t="shared" si="25"/>
        <v>1.327</v>
      </c>
      <c r="I255" s="114">
        <f t="shared" si="32"/>
        <v>1063</v>
      </c>
    </row>
    <row r="256" spans="1:9" x14ac:dyDescent="0.25">
      <c r="A256" s="170"/>
      <c r="B256" s="100"/>
      <c r="C256" s="102"/>
      <c r="D256" s="107">
        <v>5</v>
      </c>
      <c r="E256" s="100" t="str">
        <f>VLOOKUP(D256,Danh_muc_VL_DC_TB!$A$12:$G$34,2)</f>
        <v>Bộ đèn neon 0,04 kW</v>
      </c>
      <c r="F256" s="100" t="str">
        <f>VLOOKUP(D256,Danh_muc_VL_DC_TB!$A$12:$G$34,3)</f>
        <v>Bộ</v>
      </c>
      <c r="G256" s="114">
        <f>VLOOKUP(D256,Danh_muc_VL_DC_TB!$A$12:$G$34,7)</f>
        <v>160</v>
      </c>
      <c r="H256" s="116">
        <f t="shared" si="25"/>
        <v>7.9165000000000001</v>
      </c>
      <c r="I256" s="114">
        <f t="shared" si="32"/>
        <v>1267</v>
      </c>
    </row>
    <row r="257" spans="1:9" x14ac:dyDescent="0.25">
      <c r="A257" s="170"/>
      <c r="B257" s="100"/>
      <c r="C257" s="102"/>
      <c r="D257" s="107">
        <v>9</v>
      </c>
      <c r="E257" s="100" t="str">
        <f>VLOOKUP(D257,Danh_muc_VL_DC_TB!$A$12:$G$34,2)</f>
        <v>Ghế tựa</v>
      </c>
      <c r="F257" s="100" t="str">
        <f>VLOOKUP(D257,Danh_muc_VL_DC_TB!$A$12:$G$34,3)</f>
        <v>Cái</v>
      </c>
      <c r="G257" s="114">
        <f>VLOOKUP(D257,Danh_muc_VL_DC_TB!$A$12:$G$34,7)</f>
        <v>381</v>
      </c>
      <c r="H257" s="116">
        <f t="shared" si="25"/>
        <v>7.9165000000000001</v>
      </c>
      <c r="I257" s="114">
        <f t="shared" si="32"/>
        <v>3016</v>
      </c>
    </row>
    <row r="258" spans="1:9" x14ac:dyDescent="0.25">
      <c r="A258" s="170"/>
      <c r="B258" s="100"/>
      <c r="C258" s="102"/>
      <c r="D258" s="107">
        <v>4</v>
      </c>
      <c r="E258" s="100" t="str">
        <f>VLOOKUP(D258,Danh_muc_VL_DC_TB!$A$12:$G$34,2)</f>
        <v>Bàn làm việc</v>
      </c>
      <c r="F258" s="100" t="str">
        <f>VLOOKUP(D258,Danh_muc_VL_DC_TB!$A$12:$G$34,3)</f>
        <v>Cái</v>
      </c>
      <c r="G258" s="114">
        <f>VLOOKUP(D258,Danh_muc_VL_DC_TB!$A$12:$G$34,7)</f>
        <v>601</v>
      </c>
      <c r="H258" s="116">
        <f t="shared" si="25"/>
        <v>7.9165000000000001</v>
      </c>
      <c r="I258" s="114">
        <f t="shared" si="32"/>
        <v>4758</v>
      </c>
    </row>
    <row r="259" spans="1:9" ht="31.5" x14ac:dyDescent="0.25">
      <c r="A259" s="170" t="s">
        <v>410</v>
      </c>
      <c r="B259" s="100" t="s">
        <v>38</v>
      </c>
      <c r="C259" s="102"/>
      <c r="D259" s="107"/>
      <c r="E259" s="100"/>
      <c r="F259" s="100"/>
      <c r="G259" s="115"/>
      <c r="H259" s="116"/>
      <c r="I259" s="114">
        <f>SUM(I260:I265)</f>
        <v>4108</v>
      </c>
    </row>
    <row r="260" spans="1:9" x14ac:dyDescent="0.25">
      <c r="A260" s="170"/>
      <c r="B260" s="100"/>
      <c r="C260" s="102"/>
      <c r="D260" s="107">
        <v>17</v>
      </c>
      <c r="E260" s="100" t="str">
        <f>VLOOKUP(D260,Danh_muc_VL_DC_TB!$A$12:$G$34,2)</f>
        <v>Quần áo BHLĐ</v>
      </c>
      <c r="F260" s="100" t="str">
        <f>VLOOKUP(D260,Danh_muc_VL_DC_TB!$A$12:$G$34,3)</f>
        <v>Bộ</v>
      </c>
      <c r="G260" s="114">
        <f>VLOOKUP(D260,Danh_muc_VL_DC_TB!$A$12:$G$34,7)</f>
        <v>1282</v>
      </c>
      <c r="H260" s="116">
        <f t="shared" si="25"/>
        <v>1.5224</v>
      </c>
      <c r="I260" s="114">
        <f t="shared" ref="I260:I265" si="33">ROUND(G260*H260,0)</f>
        <v>1952</v>
      </c>
    </row>
    <row r="261" spans="1:9" x14ac:dyDescent="0.25">
      <c r="A261" s="170"/>
      <c r="B261" s="100"/>
      <c r="C261" s="102"/>
      <c r="D261" s="107">
        <v>19</v>
      </c>
      <c r="E261" s="100" t="str">
        <f>VLOOKUP(D261,Danh_muc_VL_DC_TB!$A$12:$G$34,2)</f>
        <v>Quạt trần 0,1 kW</v>
      </c>
      <c r="F261" s="100" t="str">
        <f>VLOOKUP(D261,Danh_muc_VL_DC_TB!$A$12:$G$34,3)</f>
        <v>Cái</v>
      </c>
      <c r="G261" s="114">
        <f>VLOOKUP(D261,Danh_muc_VL_DC_TB!$A$12:$G$34,7)</f>
        <v>833</v>
      </c>
      <c r="H261" s="116">
        <f t="shared" si="25"/>
        <v>0.25519999999999998</v>
      </c>
      <c r="I261" s="114">
        <f t="shared" si="33"/>
        <v>213</v>
      </c>
    </row>
    <row r="262" spans="1:9" x14ac:dyDescent="0.25">
      <c r="A262" s="170"/>
      <c r="B262" s="100"/>
      <c r="C262" s="102"/>
      <c r="D262" s="107">
        <v>18</v>
      </c>
      <c r="E262" s="100" t="str">
        <f>VLOOKUP(D262,Danh_muc_VL_DC_TB!$A$12:$G$34,2)</f>
        <v>Quạt thông gió 0,04 kW</v>
      </c>
      <c r="F262" s="100" t="str">
        <f>VLOOKUP(D262,Danh_muc_VL_DC_TB!$A$12:$G$34,3)</f>
        <v>Cái</v>
      </c>
      <c r="G262" s="114">
        <f>VLOOKUP(D262,Danh_muc_VL_DC_TB!$A$12:$G$34,7)</f>
        <v>801</v>
      </c>
      <c r="H262" s="116">
        <f t="shared" si="25"/>
        <v>0.25519999999999998</v>
      </c>
      <c r="I262" s="114">
        <f t="shared" si="33"/>
        <v>204</v>
      </c>
    </row>
    <row r="263" spans="1:9" x14ac:dyDescent="0.25">
      <c r="A263" s="170"/>
      <c r="B263" s="100"/>
      <c r="C263" s="102"/>
      <c r="D263" s="107">
        <v>5</v>
      </c>
      <c r="E263" s="100" t="str">
        <f>VLOOKUP(D263,Danh_muc_VL_DC_TB!$A$12:$G$34,2)</f>
        <v>Bộ đèn neon 0,04 kW</v>
      </c>
      <c r="F263" s="100" t="str">
        <f>VLOOKUP(D263,Danh_muc_VL_DC_TB!$A$12:$G$34,3)</f>
        <v>Bộ</v>
      </c>
      <c r="G263" s="114">
        <f>VLOOKUP(D263,Danh_muc_VL_DC_TB!$A$12:$G$34,7)</f>
        <v>160</v>
      </c>
      <c r="H263" s="116">
        <f t="shared" si="25"/>
        <v>1.5224</v>
      </c>
      <c r="I263" s="114">
        <f t="shared" si="33"/>
        <v>244</v>
      </c>
    </row>
    <row r="264" spans="1:9" x14ac:dyDescent="0.25">
      <c r="A264" s="170"/>
      <c r="B264" s="100"/>
      <c r="C264" s="102"/>
      <c r="D264" s="107">
        <v>9</v>
      </c>
      <c r="E264" s="100" t="str">
        <f>VLOOKUP(D264,Danh_muc_VL_DC_TB!$A$12:$G$34,2)</f>
        <v>Ghế tựa</v>
      </c>
      <c r="F264" s="100" t="str">
        <f>VLOOKUP(D264,Danh_muc_VL_DC_TB!$A$12:$G$34,3)</f>
        <v>Cái</v>
      </c>
      <c r="G264" s="114">
        <f>VLOOKUP(D264,Danh_muc_VL_DC_TB!$A$12:$G$34,7)</f>
        <v>381</v>
      </c>
      <c r="H264" s="116">
        <f t="shared" si="25"/>
        <v>1.5224</v>
      </c>
      <c r="I264" s="114">
        <f t="shared" si="33"/>
        <v>580</v>
      </c>
    </row>
    <row r="265" spans="1:9" x14ac:dyDescent="0.25">
      <c r="A265" s="170"/>
      <c r="B265" s="100"/>
      <c r="C265" s="102"/>
      <c r="D265" s="107">
        <v>4</v>
      </c>
      <c r="E265" s="100" t="str">
        <f>VLOOKUP(D265,Danh_muc_VL_DC_TB!$A$12:$G$34,2)</f>
        <v>Bàn làm việc</v>
      </c>
      <c r="F265" s="100" t="str">
        <f>VLOOKUP(D265,Danh_muc_VL_DC_TB!$A$12:$G$34,3)</f>
        <v>Cái</v>
      </c>
      <c r="G265" s="114">
        <f>VLOOKUP(D265,Danh_muc_VL_DC_TB!$A$12:$G$34,7)</f>
        <v>601</v>
      </c>
      <c r="H265" s="116">
        <f t="shared" si="25"/>
        <v>1.5224</v>
      </c>
      <c r="I265" s="114">
        <f t="shared" si="33"/>
        <v>915</v>
      </c>
    </row>
    <row r="266" spans="1:9" ht="63" x14ac:dyDescent="0.25">
      <c r="A266" s="170" t="s">
        <v>411</v>
      </c>
      <c r="B266" s="100" t="s">
        <v>39</v>
      </c>
      <c r="C266" s="102"/>
      <c r="D266" s="107"/>
      <c r="E266" s="100"/>
      <c r="F266" s="100"/>
      <c r="G266" s="115"/>
      <c r="H266" s="116"/>
      <c r="I266" s="114">
        <f>SUM(I267:I274)</f>
        <v>879</v>
      </c>
    </row>
    <row r="267" spans="1:9" x14ac:dyDescent="0.25">
      <c r="A267" s="170"/>
      <c r="B267" s="100"/>
      <c r="C267" s="102"/>
      <c r="D267" s="107">
        <v>17</v>
      </c>
      <c r="E267" s="100" t="str">
        <f>VLOOKUP(D267,Danh_muc_VL_DC_TB!$A$12:$G$34,2)</f>
        <v>Quần áo BHLĐ</v>
      </c>
      <c r="F267" s="100" t="str">
        <f>VLOOKUP(D267,Danh_muc_VL_DC_TB!$A$12:$G$34,3)</f>
        <v>Bộ</v>
      </c>
      <c r="G267" s="114">
        <f>VLOOKUP(D267,Danh_muc_VL_DC_TB!$A$12:$G$34,7)</f>
        <v>1282</v>
      </c>
      <c r="H267" s="116">
        <f t="shared" si="25"/>
        <v>0.30449999999999999</v>
      </c>
      <c r="I267" s="114">
        <f t="shared" ref="I267:I274" si="34">ROUND(G267*H267,0)</f>
        <v>390</v>
      </c>
    </row>
    <row r="268" spans="1:9" x14ac:dyDescent="0.25">
      <c r="A268" s="170"/>
      <c r="B268" s="100"/>
      <c r="C268" s="102"/>
      <c r="D268" s="107">
        <v>19</v>
      </c>
      <c r="E268" s="100" t="str">
        <f>VLOOKUP(D268,Danh_muc_VL_DC_TB!$A$12:$G$34,2)</f>
        <v>Quạt trần 0,1 kW</v>
      </c>
      <c r="F268" s="100" t="str">
        <f>VLOOKUP(D268,Danh_muc_VL_DC_TB!$A$12:$G$34,3)</f>
        <v>Cái</v>
      </c>
      <c r="G268" s="114">
        <f>VLOOKUP(D268,Danh_muc_VL_DC_TB!$A$12:$G$34,7)</f>
        <v>833</v>
      </c>
      <c r="H268" s="116">
        <f t="shared" ref="H268:H274" si="35">ROUND(H173*1.1,4)</f>
        <v>5.0999999999999997E-2</v>
      </c>
      <c r="I268" s="114">
        <f t="shared" si="34"/>
        <v>42</v>
      </c>
    </row>
    <row r="269" spans="1:9" x14ac:dyDescent="0.25">
      <c r="A269" s="170"/>
      <c r="B269" s="100"/>
      <c r="C269" s="102"/>
      <c r="D269" s="107">
        <v>18</v>
      </c>
      <c r="E269" s="100" t="str">
        <f>VLOOKUP(D269,Danh_muc_VL_DC_TB!$A$12:$G$34,2)</f>
        <v>Quạt thông gió 0,04 kW</v>
      </c>
      <c r="F269" s="100" t="str">
        <f>VLOOKUP(D269,Danh_muc_VL_DC_TB!$A$12:$G$34,3)</f>
        <v>Cái</v>
      </c>
      <c r="G269" s="114">
        <f>VLOOKUP(D269,Danh_muc_VL_DC_TB!$A$12:$G$34,7)</f>
        <v>801</v>
      </c>
      <c r="H269" s="116">
        <f t="shared" si="35"/>
        <v>5.0999999999999997E-2</v>
      </c>
      <c r="I269" s="114">
        <f t="shared" si="34"/>
        <v>41</v>
      </c>
    </row>
    <row r="270" spans="1:9" x14ac:dyDescent="0.25">
      <c r="A270" s="170"/>
      <c r="B270" s="100"/>
      <c r="C270" s="102"/>
      <c r="D270" s="107">
        <v>5</v>
      </c>
      <c r="E270" s="100" t="str">
        <f>VLOOKUP(D270,Danh_muc_VL_DC_TB!$A$12:$G$34,2)</f>
        <v>Bộ đèn neon 0,04 kW</v>
      </c>
      <c r="F270" s="100" t="str">
        <f>VLOOKUP(D270,Danh_muc_VL_DC_TB!$A$12:$G$34,3)</f>
        <v>Bộ</v>
      </c>
      <c r="G270" s="114">
        <f>VLOOKUP(D270,Danh_muc_VL_DC_TB!$A$12:$G$34,7)</f>
        <v>160</v>
      </c>
      <c r="H270" s="116">
        <f t="shared" si="35"/>
        <v>0.30449999999999999</v>
      </c>
      <c r="I270" s="114">
        <f t="shared" si="34"/>
        <v>49</v>
      </c>
    </row>
    <row r="271" spans="1:9" x14ac:dyDescent="0.25">
      <c r="A271" s="170"/>
      <c r="B271" s="100"/>
      <c r="C271" s="102"/>
      <c r="D271" s="107">
        <v>13</v>
      </c>
      <c r="E271" s="100" t="str">
        <f>VLOOKUP(D271,Danh_muc_VL_DC_TB!$A$12:$G$34,2)</f>
        <v>Máy hút bụi 2 kW</v>
      </c>
      <c r="F271" s="100" t="str">
        <f>VLOOKUP(D271,Danh_muc_VL_DC_TB!$A$12:$G$34,3)</f>
        <v>Cái</v>
      </c>
      <c r="G271" s="114">
        <f>VLOOKUP(D271,Danh_muc_VL_DC_TB!$A$12:$G$34,7)</f>
        <v>1378</v>
      </c>
      <c r="H271" s="116">
        <f t="shared" si="35"/>
        <v>2.3E-3</v>
      </c>
      <c r="I271" s="114">
        <f t="shared" si="34"/>
        <v>3</v>
      </c>
    </row>
    <row r="272" spans="1:9" x14ac:dyDescent="0.25">
      <c r="A272" s="170"/>
      <c r="B272" s="100"/>
      <c r="C272" s="102"/>
      <c r="D272" s="107">
        <v>12</v>
      </c>
      <c r="E272" s="100" t="str">
        <f>VLOOKUP(D272,Danh_muc_VL_DC_TB!$A$12:$G$34,2)</f>
        <v>Máy hút ẩm 1,5 kW</v>
      </c>
      <c r="F272" s="100" t="str">
        <f>VLOOKUP(D272,Danh_muc_VL_DC_TB!$A$12:$G$34,3)</f>
        <v>Cái</v>
      </c>
      <c r="G272" s="114">
        <f>VLOOKUP(D272,Danh_muc_VL_DC_TB!$A$12:$G$34,7)</f>
        <v>2885</v>
      </c>
      <c r="H272" s="116">
        <f t="shared" si="35"/>
        <v>1.9E-2</v>
      </c>
      <c r="I272" s="114">
        <f t="shared" si="34"/>
        <v>55</v>
      </c>
    </row>
    <row r="273" spans="1:9" x14ac:dyDescent="0.25">
      <c r="A273" s="170"/>
      <c r="B273" s="100"/>
      <c r="C273" s="102"/>
      <c r="D273" s="107">
        <v>9</v>
      </c>
      <c r="E273" s="100" t="str">
        <f>VLOOKUP(D273,Danh_muc_VL_DC_TB!$A$12:$G$34,2)</f>
        <v>Ghế tựa</v>
      </c>
      <c r="F273" s="100" t="str">
        <f>VLOOKUP(D273,Danh_muc_VL_DC_TB!$A$12:$G$34,3)</f>
        <v>Cái</v>
      </c>
      <c r="G273" s="114">
        <f>VLOOKUP(D273,Danh_muc_VL_DC_TB!$A$12:$G$34,7)</f>
        <v>381</v>
      </c>
      <c r="H273" s="116">
        <f t="shared" si="35"/>
        <v>0.30449999999999999</v>
      </c>
      <c r="I273" s="114">
        <f t="shared" si="34"/>
        <v>116</v>
      </c>
    </row>
    <row r="274" spans="1:9" x14ac:dyDescent="0.25">
      <c r="A274" s="170"/>
      <c r="B274" s="100"/>
      <c r="C274" s="102"/>
      <c r="D274" s="107">
        <v>4</v>
      </c>
      <c r="E274" s="100" t="str">
        <f>VLOOKUP(D274,Danh_muc_VL_DC_TB!$A$12:$G$34,2)</f>
        <v>Bàn làm việc</v>
      </c>
      <c r="F274" s="100" t="str">
        <f>VLOOKUP(D274,Danh_muc_VL_DC_TB!$A$12:$G$34,3)</f>
        <v>Cái</v>
      </c>
      <c r="G274" s="114">
        <f>VLOOKUP(D274,Danh_muc_VL_DC_TB!$A$12:$G$34,7)</f>
        <v>601</v>
      </c>
      <c r="H274" s="116">
        <f t="shared" si="35"/>
        <v>0.30449999999999999</v>
      </c>
      <c r="I274" s="114">
        <f t="shared" si="34"/>
        <v>183</v>
      </c>
    </row>
    <row r="275" spans="1:9" ht="31.5" x14ac:dyDescent="0.25">
      <c r="A275" s="170" t="s">
        <v>412</v>
      </c>
      <c r="B275" s="100" t="s">
        <v>40</v>
      </c>
      <c r="C275" s="102"/>
      <c r="D275" s="107"/>
      <c r="E275" s="100"/>
      <c r="F275" s="100"/>
      <c r="G275" s="115"/>
      <c r="H275" s="116"/>
      <c r="I275" s="114">
        <f>SUM(I276:I281)</f>
        <v>821</v>
      </c>
    </row>
    <row r="276" spans="1:9" x14ac:dyDescent="0.25">
      <c r="A276" s="170"/>
      <c r="B276" s="100"/>
      <c r="C276" s="102"/>
      <c r="D276" s="107">
        <v>17</v>
      </c>
      <c r="E276" s="100" t="str">
        <f>VLOOKUP(D276,Danh_muc_VL_DC_TB!$A$12:$G$34,2)</f>
        <v>Quần áo BHLĐ</v>
      </c>
      <c r="F276" s="100" t="str">
        <f>VLOOKUP(D276,Danh_muc_VL_DC_TB!$A$12:$G$34,3)</f>
        <v>Bộ</v>
      </c>
      <c r="G276" s="114">
        <f>VLOOKUP(D276,Danh_muc_VL_DC_TB!$A$12:$G$34,7)</f>
        <v>1282</v>
      </c>
      <c r="H276" s="116">
        <f t="shared" ref="H276:H295" si="36">ROUND(H181*1.1,4)</f>
        <v>0.30449999999999999</v>
      </c>
      <c r="I276" s="114">
        <f t="shared" ref="I276:I281" si="37">ROUND(G276*H276,0)</f>
        <v>390</v>
      </c>
    </row>
    <row r="277" spans="1:9" x14ac:dyDescent="0.25">
      <c r="A277" s="170"/>
      <c r="B277" s="100"/>
      <c r="C277" s="102"/>
      <c r="D277" s="107">
        <v>19</v>
      </c>
      <c r="E277" s="100" t="str">
        <f>VLOOKUP(D277,Danh_muc_VL_DC_TB!$A$12:$G$34,2)</f>
        <v>Quạt trần 0,1 kW</v>
      </c>
      <c r="F277" s="100" t="str">
        <f>VLOOKUP(D277,Danh_muc_VL_DC_TB!$A$12:$G$34,3)</f>
        <v>Cái</v>
      </c>
      <c r="G277" s="114">
        <f>VLOOKUP(D277,Danh_muc_VL_DC_TB!$A$12:$G$34,7)</f>
        <v>833</v>
      </c>
      <c r="H277" s="116">
        <f t="shared" si="36"/>
        <v>5.0999999999999997E-2</v>
      </c>
      <c r="I277" s="114">
        <f t="shared" si="37"/>
        <v>42</v>
      </c>
    </row>
    <row r="278" spans="1:9" x14ac:dyDescent="0.25">
      <c r="A278" s="170"/>
      <c r="B278" s="100"/>
      <c r="C278" s="102"/>
      <c r="D278" s="107">
        <v>18</v>
      </c>
      <c r="E278" s="100" t="str">
        <f>VLOOKUP(D278,Danh_muc_VL_DC_TB!$A$12:$G$34,2)</f>
        <v>Quạt thông gió 0,04 kW</v>
      </c>
      <c r="F278" s="100" t="str">
        <f>VLOOKUP(D278,Danh_muc_VL_DC_TB!$A$12:$G$34,3)</f>
        <v>Cái</v>
      </c>
      <c r="G278" s="114">
        <f>VLOOKUP(D278,Danh_muc_VL_DC_TB!$A$12:$G$34,7)</f>
        <v>801</v>
      </c>
      <c r="H278" s="116">
        <f t="shared" si="36"/>
        <v>5.0999999999999997E-2</v>
      </c>
      <c r="I278" s="114">
        <f t="shared" si="37"/>
        <v>41</v>
      </c>
    </row>
    <row r="279" spans="1:9" x14ac:dyDescent="0.25">
      <c r="A279" s="170"/>
      <c r="B279" s="100"/>
      <c r="C279" s="102"/>
      <c r="D279" s="107">
        <v>5</v>
      </c>
      <c r="E279" s="100" t="str">
        <f>VLOOKUP(D279,Danh_muc_VL_DC_TB!$A$12:$G$34,2)</f>
        <v>Bộ đèn neon 0,04 kW</v>
      </c>
      <c r="F279" s="100" t="str">
        <f>VLOOKUP(D279,Danh_muc_VL_DC_TB!$A$12:$G$34,3)</f>
        <v>Bộ</v>
      </c>
      <c r="G279" s="114">
        <f>VLOOKUP(D279,Danh_muc_VL_DC_TB!$A$12:$G$34,7)</f>
        <v>160</v>
      </c>
      <c r="H279" s="116">
        <f t="shared" si="36"/>
        <v>0.30449999999999999</v>
      </c>
      <c r="I279" s="114">
        <f t="shared" si="37"/>
        <v>49</v>
      </c>
    </row>
    <row r="280" spans="1:9" x14ac:dyDescent="0.25">
      <c r="A280" s="170"/>
      <c r="B280" s="100"/>
      <c r="C280" s="102"/>
      <c r="D280" s="107">
        <v>9</v>
      </c>
      <c r="E280" s="100" t="str">
        <f>VLOOKUP(D280,Danh_muc_VL_DC_TB!$A$12:$G$34,2)</f>
        <v>Ghế tựa</v>
      </c>
      <c r="F280" s="100" t="str">
        <f>VLOOKUP(D280,Danh_muc_VL_DC_TB!$A$12:$G$34,3)</f>
        <v>Cái</v>
      </c>
      <c r="G280" s="114">
        <f>VLOOKUP(D280,Danh_muc_VL_DC_TB!$A$12:$G$34,7)</f>
        <v>381</v>
      </c>
      <c r="H280" s="116">
        <f t="shared" si="36"/>
        <v>0.30449999999999999</v>
      </c>
      <c r="I280" s="114">
        <f t="shared" si="37"/>
        <v>116</v>
      </c>
    </row>
    <row r="281" spans="1:9" x14ac:dyDescent="0.25">
      <c r="A281" s="170"/>
      <c r="B281" s="100"/>
      <c r="C281" s="102"/>
      <c r="D281" s="107">
        <v>4</v>
      </c>
      <c r="E281" s="100" t="str">
        <f>VLOOKUP(D281,Danh_muc_VL_DC_TB!$A$12:$G$34,2)</f>
        <v>Bàn làm việc</v>
      </c>
      <c r="F281" s="100" t="str">
        <f>VLOOKUP(D281,Danh_muc_VL_DC_TB!$A$12:$G$34,3)</f>
        <v>Cái</v>
      </c>
      <c r="G281" s="114">
        <f>VLOOKUP(D281,Danh_muc_VL_DC_TB!$A$12:$G$34,7)</f>
        <v>601</v>
      </c>
      <c r="H281" s="116">
        <f t="shared" si="36"/>
        <v>0.30449999999999999</v>
      </c>
      <c r="I281" s="114">
        <f t="shared" si="37"/>
        <v>183</v>
      </c>
    </row>
    <row r="282" spans="1:9" ht="31.5" x14ac:dyDescent="0.25">
      <c r="A282" s="170" t="s">
        <v>413</v>
      </c>
      <c r="B282" s="100" t="s">
        <v>41</v>
      </c>
      <c r="C282" s="102"/>
      <c r="D282" s="107"/>
      <c r="E282" s="100"/>
      <c r="F282" s="100"/>
      <c r="G282" s="115"/>
      <c r="H282" s="116"/>
      <c r="I282" s="114">
        <f>SUM(I283:I289)</f>
        <v>2469</v>
      </c>
    </row>
    <row r="283" spans="1:9" x14ac:dyDescent="0.25">
      <c r="A283" s="170"/>
      <c r="B283" s="100"/>
      <c r="C283" s="102"/>
      <c r="D283" s="107">
        <v>17</v>
      </c>
      <c r="E283" s="100" t="str">
        <f>VLOOKUP(D283,Danh_muc_VL_DC_TB!$A$12:$G$34,2)</f>
        <v>Quần áo BHLĐ</v>
      </c>
      <c r="F283" s="100" t="str">
        <f>VLOOKUP(D283,Danh_muc_VL_DC_TB!$A$12:$G$34,3)</f>
        <v>Bộ</v>
      </c>
      <c r="G283" s="114">
        <f>VLOOKUP(D283,Danh_muc_VL_DC_TB!$A$12:$G$34,7)</f>
        <v>1282</v>
      </c>
      <c r="H283" s="116">
        <f t="shared" si="36"/>
        <v>0.91339999999999999</v>
      </c>
      <c r="I283" s="114">
        <f t="shared" ref="I283:I289" si="38">ROUND(G283*H283,0)</f>
        <v>1171</v>
      </c>
    </row>
    <row r="284" spans="1:9" x14ac:dyDescent="0.25">
      <c r="A284" s="170"/>
      <c r="B284" s="100"/>
      <c r="C284" s="102"/>
      <c r="D284" s="107">
        <v>19</v>
      </c>
      <c r="E284" s="100" t="str">
        <f>VLOOKUP(D284,Danh_muc_VL_DC_TB!$A$12:$G$34,2)</f>
        <v>Quạt trần 0,1 kW</v>
      </c>
      <c r="F284" s="100" t="str">
        <f>VLOOKUP(D284,Danh_muc_VL_DC_TB!$A$12:$G$34,3)</f>
        <v>Cái</v>
      </c>
      <c r="G284" s="114">
        <f>VLOOKUP(D284,Danh_muc_VL_DC_TB!$A$12:$G$34,7)</f>
        <v>833</v>
      </c>
      <c r="H284" s="116">
        <f t="shared" si="36"/>
        <v>0.15310000000000001</v>
      </c>
      <c r="I284" s="114">
        <f t="shared" si="38"/>
        <v>128</v>
      </c>
    </row>
    <row r="285" spans="1:9" x14ac:dyDescent="0.25">
      <c r="A285" s="170"/>
      <c r="B285" s="100"/>
      <c r="C285" s="102"/>
      <c r="D285" s="107">
        <v>18</v>
      </c>
      <c r="E285" s="100" t="str">
        <f>VLOOKUP(D285,Danh_muc_VL_DC_TB!$A$12:$G$34,2)</f>
        <v>Quạt thông gió 0,04 kW</v>
      </c>
      <c r="F285" s="100" t="str">
        <f>VLOOKUP(D285,Danh_muc_VL_DC_TB!$A$12:$G$34,3)</f>
        <v>Cái</v>
      </c>
      <c r="G285" s="114">
        <f>VLOOKUP(D285,Danh_muc_VL_DC_TB!$A$12:$G$34,7)</f>
        <v>801</v>
      </c>
      <c r="H285" s="116">
        <f t="shared" si="36"/>
        <v>0.15310000000000001</v>
      </c>
      <c r="I285" s="114">
        <f t="shared" si="38"/>
        <v>123</v>
      </c>
    </row>
    <row r="286" spans="1:9" x14ac:dyDescent="0.25">
      <c r="A286" s="170"/>
      <c r="B286" s="100"/>
      <c r="C286" s="102"/>
      <c r="D286" s="107">
        <v>5</v>
      </c>
      <c r="E286" s="100" t="str">
        <f>VLOOKUP(D286,Danh_muc_VL_DC_TB!$A$12:$G$34,2)</f>
        <v>Bộ đèn neon 0,04 kW</v>
      </c>
      <c r="F286" s="100" t="str">
        <f>VLOOKUP(D286,Danh_muc_VL_DC_TB!$A$12:$G$34,3)</f>
        <v>Bộ</v>
      </c>
      <c r="G286" s="114">
        <f>VLOOKUP(D286,Danh_muc_VL_DC_TB!$A$12:$G$34,7)</f>
        <v>160</v>
      </c>
      <c r="H286" s="116">
        <f t="shared" si="36"/>
        <v>0.91339999999999999</v>
      </c>
      <c r="I286" s="114">
        <f t="shared" si="38"/>
        <v>146</v>
      </c>
    </row>
    <row r="287" spans="1:9" x14ac:dyDescent="0.25">
      <c r="A287" s="170"/>
      <c r="B287" s="100"/>
      <c r="C287" s="102"/>
      <c r="D287" s="107">
        <v>9</v>
      </c>
      <c r="E287" s="100" t="str">
        <f>VLOOKUP(D287,Danh_muc_VL_DC_TB!$A$12:$G$34,2)</f>
        <v>Ghế tựa</v>
      </c>
      <c r="F287" s="100" t="str">
        <f>VLOOKUP(D287,Danh_muc_VL_DC_TB!$A$12:$G$34,3)</f>
        <v>Cái</v>
      </c>
      <c r="G287" s="114">
        <f>VLOOKUP(D287,Danh_muc_VL_DC_TB!$A$12:$G$34,7)</f>
        <v>381</v>
      </c>
      <c r="H287" s="116">
        <f t="shared" si="36"/>
        <v>0.91339999999999999</v>
      </c>
      <c r="I287" s="114">
        <f t="shared" si="38"/>
        <v>348</v>
      </c>
    </row>
    <row r="288" spans="1:9" x14ac:dyDescent="0.25">
      <c r="A288" s="170"/>
      <c r="B288" s="100"/>
      <c r="C288" s="102"/>
      <c r="D288" s="107">
        <v>4</v>
      </c>
      <c r="E288" s="100" t="str">
        <f>VLOOKUP(D288,Danh_muc_VL_DC_TB!$A$12:$G$34,2)</f>
        <v>Bàn làm việc</v>
      </c>
      <c r="F288" s="100" t="str">
        <f>VLOOKUP(D288,Danh_muc_VL_DC_TB!$A$12:$G$34,3)</f>
        <v>Cái</v>
      </c>
      <c r="G288" s="114">
        <f>VLOOKUP(D288,Danh_muc_VL_DC_TB!$A$12:$G$34,7)</f>
        <v>601</v>
      </c>
      <c r="H288" s="116">
        <f t="shared" si="36"/>
        <v>0.91339999999999999</v>
      </c>
      <c r="I288" s="114">
        <f t="shared" si="38"/>
        <v>549</v>
      </c>
    </row>
    <row r="289" spans="1:9" x14ac:dyDescent="0.25">
      <c r="A289" s="170"/>
      <c r="B289" s="100"/>
      <c r="C289" s="102"/>
      <c r="D289" s="107">
        <v>22</v>
      </c>
      <c r="E289" s="100" t="str">
        <f>VLOOKUP(D289,Danh_muc_VL_DC_TB!$A$12:$G$34,2)</f>
        <v>Xe đẩy</v>
      </c>
      <c r="F289" s="100" t="str">
        <f>VLOOKUP(D289,Danh_muc_VL_DC_TB!$A$12:$G$34,3)</f>
        <v>Cái</v>
      </c>
      <c r="G289" s="114">
        <f>VLOOKUP(D289,Danh_muc_VL_DC_TB!$A$12:$G$34,7)</f>
        <v>635</v>
      </c>
      <c r="H289" s="116">
        <f t="shared" si="36"/>
        <v>6.6E-3</v>
      </c>
      <c r="I289" s="114">
        <f t="shared" si="38"/>
        <v>4</v>
      </c>
    </row>
    <row r="290" spans="1:9" ht="31.5" x14ac:dyDescent="0.25">
      <c r="A290" s="170" t="s">
        <v>414</v>
      </c>
      <c r="B290" s="100" t="s">
        <v>42</v>
      </c>
      <c r="C290" s="102"/>
      <c r="D290" s="107"/>
      <c r="E290" s="100"/>
      <c r="F290" s="100"/>
      <c r="G290" s="115"/>
      <c r="H290" s="116"/>
      <c r="I290" s="114">
        <f>SUM(I291:I295)</f>
        <v>1294</v>
      </c>
    </row>
    <row r="291" spans="1:9" x14ac:dyDescent="0.25">
      <c r="A291" s="170"/>
      <c r="B291" s="100"/>
      <c r="C291" s="102"/>
      <c r="D291" s="107">
        <v>19</v>
      </c>
      <c r="E291" s="100" t="str">
        <f>VLOOKUP(D291,Danh_muc_VL_DC_TB!$A$12:$G$34,2)</f>
        <v>Quạt trần 0,1 kW</v>
      </c>
      <c r="F291" s="100" t="str">
        <f>VLOOKUP(D291,Danh_muc_VL_DC_TB!$A$12:$G$34,3)</f>
        <v>Cái</v>
      </c>
      <c r="G291" s="114">
        <f>VLOOKUP(D291,Danh_muc_VL_DC_TB!$A$12:$G$34,7)</f>
        <v>833</v>
      </c>
      <c r="H291" s="116">
        <f t="shared" si="36"/>
        <v>0.15310000000000001</v>
      </c>
      <c r="I291" s="114">
        <f>ROUND(G291*H291,0)</f>
        <v>128</v>
      </c>
    </row>
    <row r="292" spans="1:9" x14ac:dyDescent="0.25">
      <c r="A292" s="170"/>
      <c r="B292" s="100"/>
      <c r="C292" s="102"/>
      <c r="D292" s="107">
        <v>18</v>
      </c>
      <c r="E292" s="100" t="str">
        <f>VLOOKUP(D292,Danh_muc_VL_DC_TB!$A$12:$G$34,2)</f>
        <v>Quạt thông gió 0,04 kW</v>
      </c>
      <c r="F292" s="100" t="str">
        <f>VLOOKUP(D292,Danh_muc_VL_DC_TB!$A$12:$G$34,3)</f>
        <v>Cái</v>
      </c>
      <c r="G292" s="114">
        <f>VLOOKUP(D292,Danh_muc_VL_DC_TB!$A$12:$G$34,7)</f>
        <v>801</v>
      </c>
      <c r="H292" s="116">
        <f t="shared" si="36"/>
        <v>0.15310000000000001</v>
      </c>
      <c r="I292" s="114">
        <f>ROUND(G292*H292,0)</f>
        <v>123</v>
      </c>
    </row>
    <row r="293" spans="1:9" x14ac:dyDescent="0.25">
      <c r="A293" s="170"/>
      <c r="B293" s="100"/>
      <c r="C293" s="102"/>
      <c r="D293" s="107">
        <v>5</v>
      </c>
      <c r="E293" s="100" t="str">
        <f>VLOOKUP(D293,Danh_muc_VL_DC_TB!$A$12:$G$34,2)</f>
        <v>Bộ đèn neon 0,04 kW</v>
      </c>
      <c r="F293" s="100" t="str">
        <f>VLOOKUP(D293,Danh_muc_VL_DC_TB!$A$12:$G$34,3)</f>
        <v>Bộ</v>
      </c>
      <c r="G293" s="114">
        <f>VLOOKUP(D293,Danh_muc_VL_DC_TB!$A$12:$G$34,7)</f>
        <v>160</v>
      </c>
      <c r="H293" s="116">
        <f t="shared" si="36"/>
        <v>0.91339999999999999</v>
      </c>
      <c r="I293" s="114">
        <f>ROUND(G293*H293,0)</f>
        <v>146</v>
      </c>
    </row>
    <row r="294" spans="1:9" x14ac:dyDescent="0.25">
      <c r="A294" s="170"/>
      <c r="B294" s="100"/>
      <c r="C294" s="102"/>
      <c r="D294" s="107">
        <v>9</v>
      </c>
      <c r="E294" s="100" t="str">
        <f>VLOOKUP(D294,Danh_muc_VL_DC_TB!$A$12:$G$34,2)</f>
        <v>Ghế tựa</v>
      </c>
      <c r="F294" s="100" t="str">
        <f>VLOOKUP(D294,Danh_muc_VL_DC_TB!$A$12:$G$34,3)</f>
        <v>Cái</v>
      </c>
      <c r="G294" s="114">
        <f>VLOOKUP(D294,Danh_muc_VL_DC_TB!$A$12:$G$34,7)</f>
        <v>381</v>
      </c>
      <c r="H294" s="116">
        <f t="shared" si="36"/>
        <v>0.91339999999999999</v>
      </c>
      <c r="I294" s="114">
        <f>ROUND(G294*H294,0)</f>
        <v>348</v>
      </c>
    </row>
    <row r="295" spans="1:9" x14ac:dyDescent="0.25">
      <c r="A295" s="170"/>
      <c r="B295" s="100"/>
      <c r="C295" s="102"/>
      <c r="D295" s="107">
        <v>4</v>
      </c>
      <c r="E295" s="100" t="str">
        <f>VLOOKUP(D295,Danh_muc_VL_DC_TB!$A$12:$G$34,2)</f>
        <v>Bàn làm việc</v>
      </c>
      <c r="F295" s="100" t="str">
        <f>VLOOKUP(D295,Danh_muc_VL_DC_TB!$A$12:$G$34,3)</f>
        <v>Cái</v>
      </c>
      <c r="G295" s="114">
        <f>VLOOKUP(D295,Danh_muc_VL_DC_TB!$A$12:$G$34,7)</f>
        <v>601</v>
      </c>
      <c r="H295" s="116">
        <f t="shared" si="36"/>
        <v>0.91339999999999999</v>
      </c>
      <c r="I295" s="114">
        <f>ROUND(G295*H295,0)</f>
        <v>549</v>
      </c>
    </row>
    <row r="296" spans="1:9" x14ac:dyDescent="0.25">
      <c r="A296" s="173">
        <v>4</v>
      </c>
      <c r="B296" s="105" t="s">
        <v>43</v>
      </c>
      <c r="C296" s="101"/>
      <c r="D296" s="110"/>
      <c r="E296" s="105"/>
      <c r="F296" s="105"/>
      <c r="G296" s="115"/>
      <c r="H296" s="116"/>
      <c r="I296" s="114"/>
    </row>
    <row r="297" spans="1:9" ht="31.5" x14ac:dyDescent="0.25">
      <c r="A297" s="170" t="s">
        <v>207</v>
      </c>
      <c r="B297" s="100" t="s">
        <v>44</v>
      </c>
      <c r="C297" s="102"/>
      <c r="D297" s="107"/>
      <c r="E297" s="100"/>
      <c r="F297" s="100"/>
      <c r="G297" s="115"/>
      <c r="H297" s="116"/>
      <c r="I297" s="114">
        <f>SUM(I298:I303)</f>
        <v>90</v>
      </c>
    </row>
    <row r="298" spans="1:9" x14ac:dyDescent="0.25">
      <c r="A298" s="170"/>
      <c r="B298" s="100"/>
      <c r="C298" s="102"/>
      <c r="D298" s="107">
        <v>17</v>
      </c>
      <c r="E298" s="100" t="str">
        <f>VLOOKUP(D298,Danh_muc_VL_DC_TB!$A$12:$G$34,2)</f>
        <v>Quần áo BHLĐ</v>
      </c>
      <c r="F298" s="100" t="str">
        <f>VLOOKUP(D298,Danh_muc_VL_DC_TB!$A$12:$G$34,3)</f>
        <v>Bộ</v>
      </c>
      <c r="G298" s="114">
        <f>VLOOKUP(D298,Danh_muc_VL_DC_TB!$A$12:$G$34,7)</f>
        <v>1282</v>
      </c>
      <c r="H298" s="116">
        <v>3.3000000000000002E-2</v>
      </c>
      <c r="I298" s="114">
        <f t="shared" ref="I298:I303" si="39">ROUND(G298*H298,0)</f>
        <v>42</v>
      </c>
    </row>
    <row r="299" spans="1:9" x14ac:dyDescent="0.25">
      <c r="A299" s="170"/>
      <c r="B299" s="100"/>
      <c r="C299" s="102"/>
      <c r="D299" s="107">
        <v>19</v>
      </c>
      <c r="E299" s="100" t="str">
        <f>VLOOKUP(D299,Danh_muc_VL_DC_TB!$A$12:$G$34,2)</f>
        <v>Quạt trần 0,1 kW</v>
      </c>
      <c r="F299" s="100" t="str">
        <f>VLOOKUP(D299,Danh_muc_VL_DC_TB!$A$12:$G$34,3)</f>
        <v>Cái</v>
      </c>
      <c r="G299" s="114">
        <f>VLOOKUP(D299,Danh_muc_VL_DC_TB!$A$12:$G$34,7)</f>
        <v>833</v>
      </c>
      <c r="H299" s="116">
        <v>6.0000000000000001E-3</v>
      </c>
      <c r="I299" s="114">
        <f t="shared" si="39"/>
        <v>5</v>
      </c>
    </row>
    <row r="300" spans="1:9" x14ac:dyDescent="0.25">
      <c r="A300" s="170"/>
      <c r="B300" s="100"/>
      <c r="C300" s="102"/>
      <c r="D300" s="107">
        <v>18</v>
      </c>
      <c r="E300" s="100" t="str">
        <f>VLOOKUP(D300,Danh_muc_VL_DC_TB!$A$12:$G$34,2)</f>
        <v>Quạt thông gió 0,04 kW</v>
      </c>
      <c r="F300" s="100" t="str">
        <f>VLOOKUP(D300,Danh_muc_VL_DC_TB!$A$12:$G$34,3)</f>
        <v>Cái</v>
      </c>
      <c r="G300" s="114">
        <f>VLOOKUP(D300,Danh_muc_VL_DC_TB!$A$12:$G$34,7)</f>
        <v>801</v>
      </c>
      <c r="H300" s="116">
        <v>6.0000000000000001E-3</v>
      </c>
      <c r="I300" s="114">
        <f t="shared" si="39"/>
        <v>5</v>
      </c>
    </row>
    <row r="301" spans="1:9" x14ac:dyDescent="0.25">
      <c r="A301" s="170"/>
      <c r="B301" s="100"/>
      <c r="C301" s="102"/>
      <c r="D301" s="107">
        <v>5</v>
      </c>
      <c r="E301" s="100" t="str">
        <f>VLOOKUP(D301,Danh_muc_VL_DC_TB!$A$12:$G$34,2)</f>
        <v>Bộ đèn neon 0,04 kW</v>
      </c>
      <c r="F301" s="100" t="str">
        <f>VLOOKUP(D301,Danh_muc_VL_DC_TB!$A$12:$G$34,3)</f>
        <v>Bộ</v>
      </c>
      <c r="G301" s="114">
        <f>VLOOKUP(D301,Danh_muc_VL_DC_TB!$A$12:$G$34,7)</f>
        <v>160</v>
      </c>
      <c r="H301" s="116">
        <v>3.3000000000000002E-2</v>
      </c>
      <c r="I301" s="114">
        <f t="shared" si="39"/>
        <v>5</v>
      </c>
    </row>
    <row r="302" spans="1:9" x14ac:dyDescent="0.25">
      <c r="A302" s="170"/>
      <c r="B302" s="100"/>
      <c r="C302" s="102"/>
      <c r="D302" s="107">
        <v>9</v>
      </c>
      <c r="E302" s="100" t="str">
        <f>VLOOKUP(D302,Danh_muc_VL_DC_TB!$A$12:$G$34,2)</f>
        <v>Ghế tựa</v>
      </c>
      <c r="F302" s="100" t="str">
        <f>VLOOKUP(D302,Danh_muc_VL_DC_TB!$A$12:$G$34,3)</f>
        <v>Cái</v>
      </c>
      <c r="G302" s="114">
        <f>VLOOKUP(D302,Danh_muc_VL_DC_TB!$A$12:$G$34,7)</f>
        <v>381</v>
      </c>
      <c r="H302" s="116">
        <v>3.3000000000000002E-2</v>
      </c>
      <c r="I302" s="114">
        <f t="shared" si="39"/>
        <v>13</v>
      </c>
    </row>
    <row r="303" spans="1:9" x14ac:dyDescent="0.25">
      <c r="A303" s="170"/>
      <c r="B303" s="100"/>
      <c r="C303" s="102"/>
      <c r="D303" s="107">
        <v>4</v>
      </c>
      <c r="E303" s="100" t="str">
        <f>VLOOKUP(D303,Danh_muc_VL_DC_TB!$A$12:$G$34,2)</f>
        <v>Bàn làm việc</v>
      </c>
      <c r="F303" s="100" t="str">
        <f>VLOOKUP(D303,Danh_muc_VL_DC_TB!$A$12:$G$34,3)</f>
        <v>Cái</v>
      </c>
      <c r="G303" s="114">
        <f>VLOOKUP(D303,Danh_muc_VL_DC_TB!$A$12:$G$34,7)</f>
        <v>601</v>
      </c>
      <c r="H303" s="116">
        <v>3.3000000000000002E-2</v>
      </c>
      <c r="I303" s="114">
        <f t="shared" si="39"/>
        <v>20</v>
      </c>
    </row>
    <row r="304" spans="1:9" ht="63" x14ac:dyDescent="0.25">
      <c r="A304" s="170" t="s">
        <v>208</v>
      </c>
      <c r="B304" s="100" t="s">
        <v>46</v>
      </c>
      <c r="C304" s="102"/>
      <c r="D304" s="107"/>
      <c r="E304" s="100"/>
      <c r="F304" s="100"/>
      <c r="G304" s="115"/>
      <c r="H304" s="116"/>
      <c r="I304" s="114">
        <f>SUM(I305:I309)</f>
        <v>86</v>
      </c>
    </row>
    <row r="305" spans="1:9" x14ac:dyDescent="0.25">
      <c r="A305" s="170"/>
      <c r="B305" s="100"/>
      <c r="C305" s="102"/>
      <c r="D305" s="107">
        <v>19</v>
      </c>
      <c r="E305" s="100" t="str">
        <f>VLOOKUP(D305,Danh_muc_VL_DC_TB!$A$12:$G$34,2)</f>
        <v>Quạt trần 0,1 kW</v>
      </c>
      <c r="F305" s="100" t="str">
        <f>VLOOKUP(D305,Danh_muc_VL_DC_TB!$A$12:$G$34,3)</f>
        <v>Cái</v>
      </c>
      <c r="G305" s="114">
        <f>VLOOKUP(D305,Danh_muc_VL_DC_TB!$A$12:$G$34,7)</f>
        <v>833</v>
      </c>
      <c r="H305" s="116">
        <v>2.3099999999999999E-2</v>
      </c>
      <c r="I305" s="114">
        <f>ROUND(G305*H305,0)</f>
        <v>19</v>
      </c>
    </row>
    <row r="306" spans="1:9" x14ac:dyDescent="0.25">
      <c r="A306" s="170"/>
      <c r="B306" s="100"/>
      <c r="C306" s="102"/>
      <c r="D306" s="107">
        <v>18</v>
      </c>
      <c r="E306" s="100" t="str">
        <f>VLOOKUP(D306,Danh_muc_VL_DC_TB!$A$12:$G$34,2)</f>
        <v>Quạt thông gió 0,04 kW</v>
      </c>
      <c r="F306" s="100" t="str">
        <f>VLOOKUP(D306,Danh_muc_VL_DC_TB!$A$12:$G$34,3)</f>
        <v>Cái</v>
      </c>
      <c r="G306" s="114">
        <f>VLOOKUP(D306,Danh_muc_VL_DC_TB!$A$12:$G$34,7)</f>
        <v>801</v>
      </c>
      <c r="H306" s="116">
        <v>3.9E-2</v>
      </c>
      <c r="I306" s="114">
        <f>ROUND(G306*H306,0)</f>
        <v>31</v>
      </c>
    </row>
    <row r="307" spans="1:9" x14ac:dyDescent="0.25">
      <c r="A307" s="170"/>
      <c r="B307" s="100"/>
      <c r="C307" s="102"/>
      <c r="D307" s="107">
        <v>5</v>
      </c>
      <c r="E307" s="100" t="str">
        <f>VLOOKUP(D307,Danh_muc_VL_DC_TB!$A$12:$G$34,2)</f>
        <v>Bộ đèn neon 0,04 kW</v>
      </c>
      <c r="F307" s="100" t="str">
        <f>VLOOKUP(D307,Danh_muc_VL_DC_TB!$A$12:$G$34,3)</f>
        <v>Bộ</v>
      </c>
      <c r="G307" s="114">
        <f>VLOOKUP(D307,Danh_muc_VL_DC_TB!$A$12:$G$34,7)</f>
        <v>160</v>
      </c>
      <c r="H307" s="116">
        <v>2.3099999999999999E-2</v>
      </c>
      <c r="I307" s="114">
        <f>ROUND(G307*H307,0)</f>
        <v>4</v>
      </c>
    </row>
    <row r="308" spans="1:9" x14ac:dyDescent="0.25">
      <c r="A308" s="170"/>
      <c r="B308" s="100"/>
      <c r="C308" s="102"/>
      <c r="D308" s="107">
        <v>9</v>
      </c>
      <c r="E308" s="100" t="str">
        <f>VLOOKUP(D308,Danh_muc_VL_DC_TB!$A$12:$G$34,2)</f>
        <v>Ghế tựa</v>
      </c>
      <c r="F308" s="100" t="str">
        <f>VLOOKUP(D308,Danh_muc_VL_DC_TB!$A$12:$G$34,3)</f>
        <v>Cái</v>
      </c>
      <c r="G308" s="114">
        <f>VLOOKUP(D308,Danh_muc_VL_DC_TB!$A$12:$G$34,7)</f>
        <v>381</v>
      </c>
      <c r="H308" s="116">
        <v>4.6199999999999998E-2</v>
      </c>
      <c r="I308" s="114">
        <f>ROUND(G308*H308,0)</f>
        <v>18</v>
      </c>
    </row>
    <row r="309" spans="1:9" x14ac:dyDescent="0.25">
      <c r="A309" s="170"/>
      <c r="B309" s="100"/>
      <c r="C309" s="102"/>
      <c r="D309" s="107">
        <v>4</v>
      </c>
      <c r="E309" s="100" t="str">
        <f>VLOOKUP(D309,Danh_muc_VL_DC_TB!$A$12:$G$34,2)</f>
        <v>Bàn làm việc</v>
      </c>
      <c r="F309" s="100" t="str">
        <f>VLOOKUP(D309,Danh_muc_VL_DC_TB!$A$12:$G$34,3)</f>
        <v>Cái</v>
      </c>
      <c r="G309" s="114">
        <f>VLOOKUP(D309,Danh_muc_VL_DC_TB!$A$12:$G$34,7)</f>
        <v>601</v>
      </c>
      <c r="H309" s="116">
        <v>2.3099999999999999E-2</v>
      </c>
      <c r="I309" s="114">
        <f>ROUND(G309*H309,0)</f>
        <v>14</v>
      </c>
    </row>
    <row r="310" spans="1:9" x14ac:dyDescent="0.25">
      <c r="A310" s="237" t="s">
        <v>215</v>
      </c>
      <c r="B310" s="238" t="s">
        <v>433</v>
      </c>
      <c r="C310" s="102" t="s">
        <v>20</v>
      </c>
      <c r="D310" s="111"/>
      <c r="E310" s="100"/>
      <c r="F310" s="100"/>
      <c r="G310" s="115"/>
      <c r="H310" s="116"/>
      <c r="I310" s="114"/>
    </row>
    <row r="311" spans="1:9" x14ac:dyDescent="0.25">
      <c r="A311" s="237"/>
      <c r="B311" s="238"/>
      <c r="C311" s="102" t="s">
        <v>21</v>
      </c>
      <c r="D311" s="111"/>
      <c r="E311" s="100"/>
      <c r="F311" s="100"/>
      <c r="G311" s="115"/>
      <c r="H311" s="116"/>
      <c r="I311" s="114"/>
    </row>
    <row r="312" spans="1:9" x14ac:dyDescent="0.25">
      <c r="A312" s="237"/>
      <c r="B312" s="238"/>
      <c r="C312" s="102" t="s">
        <v>22</v>
      </c>
      <c r="D312" s="111"/>
      <c r="E312" s="100"/>
      <c r="F312" s="100"/>
      <c r="G312" s="115"/>
      <c r="H312" s="116"/>
      <c r="I312" s="114"/>
    </row>
    <row r="313" spans="1:9" x14ac:dyDescent="0.25">
      <c r="A313" s="237" t="s">
        <v>304</v>
      </c>
      <c r="B313" s="238" t="s">
        <v>298</v>
      </c>
      <c r="C313" s="102" t="s">
        <v>20</v>
      </c>
      <c r="D313" s="111"/>
      <c r="E313" s="100"/>
      <c r="F313" s="100"/>
      <c r="G313" s="115"/>
      <c r="H313" s="116"/>
      <c r="I313" s="114"/>
    </row>
    <row r="314" spans="1:9" x14ac:dyDescent="0.25">
      <c r="A314" s="237"/>
      <c r="B314" s="238"/>
      <c r="C314" s="102" t="s">
        <v>21</v>
      </c>
      <c r="D314" s="111"/>
      <c r="E314" s="100"/>
      <c r="F314" s="100"/>
      <c r="G314" s="115"/>
      <c r="H314" s="116"/>
      <c r="I314" s="114"/>
    </row>
    <row r="315" spans="1:9" x14ac:dyDescent="0.25">
      <c r="A315" s="237"/>
      <c r="B315" s="238"/>
      <c r="C315" s="102" t="s">
        <v>22</v>
      </c>
      <c r="D315" s="111"/>
      <c r="E315" s="100"/>
      <c r="F315" s="100"/>
      <c r="G315" s="115"/>
      <c r="H315" s="116"/>
      <c r="I315" s="114"/>
    </row>
    <row r="316" spans="1:9" x14ac:dyDescent="0.25">
      <c r="A316" s="237" t="s">
        <v>305</v>
      </c>
      <c r="B316" s="238" t="s">
        <v>299</v>
      </c>
      <c r="C316" s="102" t="s">
        <v>20</v>
      </c>
      <c r="D316" s="111"/>
      <c r="E316" s="100"/>
      <c r="F316" s="100"/>
      <c r="G316" s="115"/>
      <c r="H316" s="116"/>
      <c r="I316" s="114"/>
    </row>
    <row r="317" spans="1:9" x14ac:dyDescent="0.25">
      <c r="A317" s="237"/>
      <c r="B317" s="238"/>
      <c r="C317" s="102" t="s">
        <v>21</v>
      </c>
      <c r="D317" s="111"/>
      <c r="E317" s="100"/>
      <c r="F317" s="100"/>
      <c r="G317" s="115"/>
      <c r="H317" s="116"/>
      <c r="I317" s="114"/>
    </row>
    <row r="318" spans="1:9" x14ac:dyDescent="0.25">
      <c r="A318" s="237"/>
      <c r="B318" s="238"/>
      <c r="C318" s="102" t="s">
        <v>22</v>
      </c>
      <c r="D318" s="111"/>
      <c r="E318" s="100"/>
      <c r="F318" s="100"/>
      <c r="G318" s="115"/>
      <c r="H318" s="116"/>
      <c r="I318" s="114"/>
    </row>
    <row r="319" spans="1:9" ht="31.5" x14ac:dyDescent="0.25">
      <c r="A319" s="170" t="s">
        <v>216</v>
      </c>
      <c r="B319" s="100" t="s">
        <v>48</v>
      </c>
      <c r="C319" s="102"/>
      <c r="D319" s="107"/>
      <c r="E319" s="100"/>
      <c r="F319" s="100"/>
      <c r="G319" s="115"/>
      <c r="H319" s="116"/>
      <c r="I319" s="114">
        <f>SUM(I320:I326)</f>
        <v>543</v>
      </c>
    </row>
    <row r="320" spans="1:9" x14ac:dyDescent="0.25">
      <c r="A320" s="170"/>
      <c r="B320" s="100"/>
      <c r="C320" s="102"/>
      <c r="D320" s="107">
        <v>17</v>
      </c>
      <c r="E320" s="100" t="str">
        <f>VLOOKUP(D320,Danh_muc_VL_DC_TB!$A$12:$G$34,2)</f>
        <v>Quần áo BHLĐ</v>
      </c>
      <c r="F320" s="100" t="str">
        <f>VLOOKUP(D320,Danh_muc_VL_DC_TB!$A$12:$G$34,3)</f>
        <v>Bộ</v>
      </c>
      <c r="G320" s="114">
        <f>VLOOKUP(D320,Danh_muc_VL_DC_TB!$A$12:$G$34,7)</f>
        <v>1282</v>
      </c>
      <c r="H320" s="116">
        <v>0.1716</v>
      </c>
      <c r="I320" s="114">
        <f t="shared" ref="I320:I326" si="40">ROUND(G320*H320,0)</f>
        <v>220</v>
      </c>
    </row>
    <row r="321" spans="1:9" x14ac:dyDescent="0.25">
      <c r="A321" s="170"/>
      <c r="B321" s="100"/>
      <c r="C321" s="102"/>
      <c r="D321" s="107">
        <v>19</v>
      </c>
      <c r="E321" s="100" t="str">
        <f>VLOOKUP(D321,Danh_muc_VL_DC_TB!$A$12:$G$34,2)</f>
        <v>Quạt trần 0,1 kW</v>
      </c>
      <c r="F321" s="100" t="str">
        <f>VLOOKUP(D321,Danh_muc_VL_DC_TB!$A$12:$G$34,3)</f>
        <v>Cái</v>
      </c>
      <c r="G321" s="114">
        <f>VLOOKUP(D321,Danh_muc_VL_DC_TB!$A$12:$G$34,7)</f>
        <v>833</v>
      </c>
      <c r="H321" s="116">
        <v>3.1199999999999999E-2</v>
      </c>
      <c r="I321" s="114">
        <f t="shared" si="40"/>
        <v>26</v>
      </c>
    </row>
    <row r="322" spans="1:9" x14ac:dyDescent="0.25">
      <c r="A322" s="170"/>
      <c r="B322" s="100"/>
      <c r="C322" s="102"/>
      <c r="D322" s="107">
        <v>18</v>
      </c>
      <c r="E322" s="100" t="str">
        <f>VLOOKUP(D322,Danh_muc_VL_DC_TB!$A$12:$G$34,2)</f>
        <v>Quạt thông gió 0,04 kW</v>
      </c>
      <c r="F322" s="100" t="str">
        <f>VLOOKUP(D322,Danh_muc_VL_DC_TB!$A$12:$G$34,3)</f>
        <v>Cái</v>
      </c>
      <c r="G322" s="114">
        <f>VLOOKUP(D322,Danh_muc_VL_DC_TB!$A$12:$G$34,7)</f>
        <v>801</v>
      </c>
      <c r="H322" s="116">
        <v>3.1199999999999999E-2</v>
      </c>
      <c r="I322" s="114">
        <f t="shared" si="40"/>
        <v>25</v>
      </c>
    </row>
    <row r="323" spans="1:9" x14ac:dyDescent="0.25">
      <c r="A323" s="170"/>
      <c r="B323" s="100"/>
      <c r="C323" s="102"/>
      <c r="D323" s="107">
        <v>5</v>
      </c>
      <c r="E323" s="100" t="str">
        <f>VLOOKUP(D323,Danh_muc_VL_DC_TB!$A$12:$G$34,2)</f>
        <v>Bộ đèn neon 0,04 kW</v>
      </c>
      <c r="F323" s="100" t="str">
        <f>VLOOKUP(D323,Danh_muc_VL_DC_TB!$A$12:$G$34,3)</f>
        <v>Bộ</v>
      </c>
      <c r="G323" s="114">
        <f>VLOOKUP(D323,Danh_muc_VL_DC_TB!$A$12:$G$34,7)</f>
        <v>160</v>
      </c>
      <c r="H323" s="116">
        <v>0.1716</v>
      </c>
      <c r="I323" s="114">
        <f t="shared" si="40"/>
        <v>27</v>
      </c>
    </row>
    <row r="324" spans="1:9" x14ac:dyDescent="0.25">
      <c r="A324" s="170"/>
      <c r="B324" s="100"/>
      <c r="C324" s="102"/>
      <c r="D324" s="107">
        <v>9</v>
      </c>
      <c r="E324" s="100" t="str">
        <f>VLOOKUP(D324,Danh_muc_VL_DC_TB!$A$12:$G$34,2)</f>
        <v>Ghế tựa</v>
      </c>
      <c r="F324" s="100" t="str">
        <f>VLOOKUP(D324,Danh_muc_VL_DC_TB!$A$12:$G$34,3)</f>
        <v>Cái</v>
      </c>
      <c r="G324" s="114">
        <f>VLOOKUP(D324,Danh_muc_VL_DC_TB!$A$12:$G$34,7)</f>
        <v>381</v>
      </c>
      <c r="H324" s="116">
        <v>0.1716</v>
      </c>
      <c r="I324" s="114">
        <f t="shared" si="40"/>
        <v>65</v>
      </c>
    </row>
    <row r="325" spans="1:9" x14ac:dyDescent="0.25">
      <c r="A325" s="170"/>
      <c r="B325" s="100"/>
      <c r="C325" s="102"/>
      <c r="D325" s="107">
        <v>4</v>
      </c>
      <c r="E325" s="100" t="str">
        <f>VLOOKUP(D325,Danh_muc_VL_DC_TB!$A$12:$G$34,2)</f>
        <v>Bàn làm việc</v>
      </c>
      <c r="F325" s="100" t="str">
        <f>VLOOKUP(D325,Danh_muc_VL_DC_TB!$A$12:$G$34,3)</f>
        <v>Cái</v>
      </c>
      <c r="G325" s="114">
        <f>VLOOKUP(D325,Danh_muc_VL_DC_TB!$A$12:$G$34,7)</f>
        <v>601</v>
      </c>
      <c r="H325" s="116">
        <v>0.1716</v>
      </c>
      <c r="I325" s="114">
        <f t="shared" si="40"/>
        <v>103</v>
      </c>
    </row>
    <row r="326" spans="1:9" x14ac:dyDescent="0.25">
      <c r="A326" s="170"/>
      <c r="B326" s="100"/>
      <c r="C326" s="102"/>
      <c r="D326" s="107">
        <v>21</v>
      </c>
      <c r="E326" s="100" t="str">
        <f>VLOOKUP(D326,Danh_muc_VL_DC_TB!$A$12:$G$34,2)</f>
        <v>Tủ đựng dụng cụ</v>
      </c>
      <c r="F326" s="100" t="str">
        <f>VLOOKUP(D326,Danh_muc_VL_DC_TB!$A$12:$G$34,3)</f>
        <v>Cái</v>
      </c>
      <c r="G326" s="114">
        <f>VLOOKUP(D326,Danh_muc_VL_DC_TB!$A$12:$G$34,7)</f>
        <v>1983</v>
      </c>
      <c r="H326" s="116">
        <v>3.9E-2</v>
      </c>
      <c r="I326" s="114">
        <f t="shared" si="40"/>
        <v>77</v>
      </c>
    </row>
    <row r="327" spans="1:9" ht="31.5" x14ac:dyDescent="0.25">
      <c r="A327" s="170" t="s">
        <v>217</v>
      </c>
      <c r="B327" s="100" t="s">
        <v>49</v>
      </c>
      <c r="C327" s="102"/>
      <c r="D327" s="107"/>
      <c r="E327" s="100"/>
      <c r="F327" s="100"/>
      <c r="G327" s="115"/>
      <c r="H327" s="116"/>
      <c r="I327" s="114"/>
    </row>
    <row r="328" spans="1:9" x14ac:dyDescent="0.25">
      <c r="A328" s="173" t="s">
        <v>218</v>
      </c>
      <c r="B328" s="105" t="s">
        <v>50</v>
      </c>
      <c r="C328" s="101"/>
      <c r="D328" s="110"/>
      <c r="E328" s="105"/>
      <c r="F328" s="105"/>
      <c r="G328" s="115"/>
      <c r="H328" s="116"/>
      <c r="I328" s="114"/>
    </row>
    <row r="329" spans="1:9" x14ac:dyDescent="0.25">
      <c r="A329" s="170" t="s">
        <v>219</v>
      </c>
      <c r="B329" s="100" t="s">
        <v>50</v>
      </c>
      <c r="C329" s="102"/>
      <c r="D329" s="107"/>
      <c r="E329" s="100"/>
      <c r="F329" s="100"/>
      <c r="G329" s="115"/>
      <c r="H329" s="116"/>
      <c r="I329" s="114"/>
    </row>
    <row r="330" spans="1:9" ht="31.5" x14ac:dyDescent="0.25">
      <c r="A330" s="170"/>
      <c r="B330" s="100" t="s">
        <v>306</v>
      </c>
      <c r="C330" s="102" t="s">
        <v>309</v>
      </c>
      <c r="D330" s="107"/>
      <c r="E330" s="100"/>
      <c r="F330" s="100"/>
      <c r="G330" s="115"/>
      <c r="H330" s="116"/>
      <c r="I330" s="114">
        <f>SUM(I331:I342)</f>
        <v>14101</v>
      </c>
    </row>
    <row r="331" spans="1:9" x14ac:dyDescent="0.25">
      <c r="A331" s="170"/>
      <c r="B331" s="100"/>
      <c r="C331" s="102"/>
      <c r="D331" s="107">
        <v>17</v>
      </c>
      <c r="E331" s="100" t="str">
        <f>VLOOKUP(D331,Danh_muc_VL_DC_TB!$A$12:$G$34,2)</f>
        <v>Quần áo BHLĐ</v>
      </c>
      <c r="F331" s="100" t="str">
        <f>VLOOKUP(D331,Danh_muc_VL_DC_TB!$A$12:$G$34,3)</f>
        <v>Bộ</v>
      </c>
      <c r="G331" s="114">
        <f>VLOOKUP(D331,Danh_muc_VL_DC_TB!$A$12:$G$34,7)</f>
        <v>1282</v>
      </c>
      <c r="H331" s="116">
        <v>0.13</v>
      </c>
      <c r="I331" s="114">
        <f t="shared" ref="I331:I342" si="41">ROUND(G331*H331,0)</f>
        <v>167</v>
      </c>
    </row>
    <row r="332" spans="1:9" x14ac:dyDescent="0.25">
      <c r="A332" s="170"/>
      <c r="B332" s="100"/>
      <c r="C332" s="102"/>
      <c r="D332" s="107">
        <v>8</v>
      </c>
      <c r="E332" s="100" t="str">
        <f>VLOOKUP(D332,Danh_muc_VL_DC_TB!$A$12:$G$34,2)</f>
        <v>Găng tay BHLĐ</v>
      </c>
      <c r="F332" s="100" t="str">
        <f>VLOOKUP(D332,Danh_muc_VL_DC_TB!$A$12:$G$34,3)</f>
        <v>Đôi</v>
      </c>
      <c r="G332" s="114">
        <f>VLOOKUP(D332,Danh_muc_VL_DC_TB!$A$12:$G$34,7)</f>
        <v>385</v>
      </c>
      <c r="H332" s="116">
        <v>0.13</v>
      </c>
      <c r="I332" s="114">
        <f t="shared" si="41"/>
        <v>50</v>
      </c>
    </row>
    <row r="333" spans="1:9" x14ac:dyDescent="0.25">
      <c r="A333" s="170"/>
      <c r="B333" s="100"/>
      <c r="C333" s="102"/>
      <c r="D333" s="107">
        <v>11</v>
      </c>
      <c r="E333" s="100" t="str">
        <f>VLOOKUP(D333,Danh_muc_VL_DC_TB!$A$12:$G$34,2)</f>
        <v>Khẩu trang</v>
      </c>
      <c r="F333" s="100" t="str">
        <f>VLOOKUP(D333,Danh_muc_VL_DC_TB!$A$12:$G$34,3)</f>
        <v>Cái</v>
      </c>
      <c r="G333" s="114">
        <f>VLOOKUP(D333,Danh_muc_VL_DC_TB!$A$12:$G$34,7)</f>
        <v>61</v>
      </c>
      <c r="H333" s="116">
        <v>0.13</v>
      </c>
      <c r="I333" s="114">
        <f t="shared" si="41"/>
        <v>8</v>
      </c>
    </row>
    <row r="334" spans="1:9" x14ac:dyDescent="0.25">
      <c r="A334" s="170"/>
      <c r="B334" s="100"/>
      <c r="C334" s="102"/>
      <c r="D334" s="107">
        <v>20</v>
      </c>
      <c r="E334" s="100" t="str">
        <f>VLOOKUP(D334,Danh_muc_VL_DC_TB!$A$12:$G$34,2)</f>
        <v>Thang nhôm</v>
      </c>
      <c r="F334" s="100" t="str">
        <f>VLOOKUP(D334,Danh_muc_VL_DC_TB!$A$12:$G$34,3)</f>
        <v>Cái</v>
      </c>
      <c r="G334" s="114">
        <f>VLOOKUP(D334,Danh_muc_VL_DC_TB!$A$12:$G$34,7)</f>
        <v>1186</v>
      </c>
      <c r="H334" s="116">
        <v>0.01</v>
      </c>
      <c r="I334" s="114">
        <f t="shared" si="41"/>
        <v>12</v>
      </c>
    </row>
    <row r="335" spans="1:9" x14ac:dyDescent="0.25">
      <c r="A335" s="170"/>
      <c r="B335" s="100"/>
      <c r="C335" s="102"/>
      <c r="D335" s="107">
        <v>15</v>
      </c>
      <c r="E335" s="100" t="str">
        <f>VLOOKUP(D335,Danh_muc_VL_DC_TB!$A$12:$G$34,2)</f>
        <v>Nhiệt kế</v>
      </c>
      <c r="F335" s="100" t="str">
        <f>VLOOKUP(D335,Danh_muc_VL_DC_TB!$A$12:$G$34,3)</f>
        <v>Cái</v>
      </c>
      <c r="G335" s="114">
        <f>VLOOKUP(D335,Danh_muc_VL_DC_TB!$A$12:$G$34,7)</f>
        <v>6522</v>
      </c>
      <c r="H335" s="116">
        <v>1.67</v>
      </c>
      <c r="I335" s="114">
        <f t="shared" si="41"/>
        <v>10892</v>
      </c>
    </row>
    <row r="336" spans="1:9" x14ac:dyDescent="0.25">
      <c r="A336" s="170"/>
      <c r="B336" s="100"/>
      <c r="C336" s="102"/>
      <c r="D336" s="107">
        <v>1</v>
      </c>
      <c r="E336" s="100" t="str">
        <f>VLOOKUP(D336,Danh_muc_VL_DC_TB!$A$12:$G$34,2)</f>
        <v>Âm kế</v>
      </c>
      <c r="F336" s="100" t="str">
        <f>VLOOKUP(D336,Danh_muc_VL_DC_TB!$A$12:$G$34,3)</f>
        <v>Cái</v>
      </c>
      <c r="G336" s="114">
        <f>VLOOKUP(D336,Danh_muc_VL_DC_TB!$A$12:$G$34,7)</f>
        <v>1683</v>
      </c>
      <c r="H336" s="116">
        <v>1.67</v>
      </c>
      <c r="I336" s="114">
        <f t="shared" si="41"/>
        <v>2811</v>
      </c>
    </row>
    <row r="337" spans="1:9" x14ac:dyDescent="0.25">
      <c r="A337" s="170"/>
      <c r="B337" s="100"/>
      <c r="C337" s="102"/>
      <c r="D337" s="107">
        <v>19</v>
      </c>
      <c r="E337" s="100" t="str">
        <f>VLOOKUP(D337,Danh_muc_VL_DC_TB!$A$12:$G$34,2)</f>
        <v>Quạt trần 0,1 kW</v>
      </c>
      <c r="F337" s="100" t="str">
        <f>VLOOKUP(D337,Danh_muc_VL_DC_TB!$A$12:$G$34,3)</f>
        <v>Cái</v>
      </c>
      <c r="G337" s="114">
        <f>VLOOKUP(D337,Danh_muc_VL_DC_TB!$A$12:$G$34,7)</f>
        <v>833</v>
      </c>
      <c r="H337" s="116">
        <v>0.02</v>
      </c>
      <c r="I337" s="114">
        <f t="shared" si="41"/>
        <v>17</v>
      </c>
    </row>
    <row r="338" spans="1:9" x14ac:dyDescent="0.25">
      <c r="A338" s="170"/>
      <c r="B338" s="100"/>
      <c r="C338" s="102"/>
      <c r="D338" s="107">
        <v>18</v>
      </c>
      <c r="E338" s="100" t="str">
        <f>VLOOKUP(D338,Danh_muc_VL_DC_TB!$A$12:$G$34,2)</f>
        <v>Quạt thông gió 0,04 kW</v>
      </c>
      <c r="F338" s="100" t="str">
        <f>VLOOKUP(D338,Danh_muc_VL_DC_TB!$A$12:$G$34,3)</f>
        <v>Cái</v>
      </c>
      <c r="G338" s="114">
        <f>VLOOKUP(D338,Danh_muc_VL_DC_TB!$A$12:$G$34,7)</f>
        <v>801</v>
      </c>
      <c r="H338" s="116">
        <v>0.02</v>
      </c>
      <c r="I338" s="114">
        <f t="shared" si="41"/>
        <v>16</v>
      </c>
    </row>
    <row r="339" spans="1:9" x14ac:dyDescent="0.25">
      <c r="A339" s="170"/>
      <c r="B339" s="100"/>
      <c r="C339" s="102"/>
      <c r="D339" s="107">
        <v>5</v>
      </c>
      <c r="E339" s="100" t="str">
        <f>VLOOKUP(D339,Danh_muc_VL_DC_TB!$A$12:$G$34,2)</f>
        <v>Bộ đèn neon 0,04 kW</v>
      </c>
      <c r="F339" s="100" t="str">
        <f>VLOOKUP(D339,Danh_muc_VL_DC_TB!$A$12:$G$34,3)</f>
        <v>Bộ</v>
      </c>
      <c r="G339" s="114">
        <f>VLOOKUP(D339,Danh_muc_VL_DC_TB!$A$12:$G$34,7)</f>
        <v>160</v>
      </c>
      <c r="H339" s="116">
        <v>0.13</v>
      </c>
      <c r="I339" s="114">
        <f t="shared" si="41"/>
        <v>21</v>
      </c>
    </row>
    <row r="340" spans="1:9" x14ac:dyDescent="0.25">
      <c r="A340" s="170"/>
      <c r="B340" s="100"/>
      <c r="C340" s="102"/>
      <c r="D340" s="107">
        <v>13</v>
      </c>
      <c r="E340" s="100" t="str">
        <f>VLOOKUP(D340,Danh_muc_VL_DC_TB!$A$12:$G$34,2)</f>
        <v>Máy hút bụi 2 kW</v>
      </c>
      <c r="F340" s="100" t="str">
        <f>VLOOKUP(D340,Danh_muc_VL_DC_TB!$A$12:$G$34,3)</f>
        <v>Cái</v>
      </c>
      <c r="G340" s="114">
        <f>VLOOKUP(D340,Danh_muc_VL_DC_TB!$A$12:$G$34,7)</f>
        <v>1378</v>
      </c>
      <c r="H340" s="116">
        <v>0.01</v>
      </c>
      <c r="I340" s="114">
        <f t="shared" si="41"/>
        <v>14</v>
      </c>
    </row>
    <row r="341" spans="1:9" x14ac:dyDescent="0.25">
      <c r="A341" s="170"/>
      <c r="B341" s="100"/>
      <c r="C341" s="102"/>
      <c r="D341" s="107">
        <v>12</v>
      </c>
      <c r="E341" s="100" t="str">
        <f>VLOOKUP(D341,Danh_muc_VL_DC_TB!$A$12:$G$34,2)</f>
        <v>Máy hút ẩm 1,5 kW</v>
      </c>
      <c r="F341" s="100" t="str">
        <f>VLOOKUP(D341,Danh_muc_VL_DC_TB!$A$12:$G$34,3)</f>
        <v>Cái</v>
      </c>
      <c r="G341" s="114">
        <f>VLOOKUP(D341,Danh_muc_VL_DC_TB!$A$12:$G$34,7)</f>
        <v>2885</v>
      </c>
      <c r="H341" s="116">
        <v>1E-3</v>
      </c>
      <c r="I341" s="114">
        <f t="shared" si="41"/>
        <v>3</v>
      </c>
    </row>
    <row r="342" spans="1:9" x14ac:dyDescent="0.25">
      <c r="A342" s="170"/>
      <c r="B342" s="100"/>
      <c r="C342" s="102"/>
      <c r="D342" s="107">
        <v>6</v>
      </c>
      <c r="E342" s="100" t="str">
        <f>VLOOKUP(D342,Danh_muc_VL_DC_TB!$A$12:$G$34,2)</f>
        <v>Cây lau nhà</v>
      </c>
      <c r="F342" s="100" t="str">
        <f>VLOOKUP(D342,Danh_muc_VL_DC_TB!$A$12:$G$34,3)</f>
        <v>Cái</v>
      </c>
      <c r="G342" s="114">
        <f>VLOOKUP(D342,Danh_muc_VL_DC_TB!$A$12:$G$34,7)</f>
        <v>2244</v>
      </c>
      <c r="H342" s="116">
        <v>0.04</v>
      </c>
      <c r="I342" s="114">
        <f t="shared" si="41"/>
        <v>90</v>
      </c>
    </row>
    <row r="343" spans="1:9" ht="31.5" x14ac:dyDescent="0.25">
      <c r="A343" s="170"/>
      <c r="B343" s="100" t="s">
        <v>307</v>
      </c>
      <c r="C343" s="102" t="s">
        <v>310</v>
      </c>
      <c r="D343" s="107"/>
      <c r="E343" s="100"/>
      <c r="F343" s="100"/>
      <c r="G343" s="115"/>
      <c r="H343" s="116"/>
      <c r="I343" s="114">
        <f>SUM(I344:I355)</f>
        <v>16919</v>
      </c>
    </row>
    <row r="344" spans="1:9" x14ac:dyDescent="0.25">
      <c r="A344" s="170"/>
      <c r="B344" s="100"/>
      <c r="C344" s="102"/>
      <c r="D344" s="107">
        <v>17</v>
      </c>
      <c r="E344" s="100" t="str">
        <f>VLOOKUP(D344,Danh_muc_VL_DC_TB!$A$12:$G$34,2)</f>
        <v>Quần áo BHLĐ</v>
      </c>
      <c r="F344" s="100" t="str">
        <f>VLOOKUP(D344,Danh_muc_VL_DC_TB!$A$12:$G$34,3)</f>
        <v>Bộ</v>
      </c>
      <c r="G344" s="114">
        <f>VLOOKUP(D344,Danh_muc_VL_DC_TB!$A$12:$G$34,7)</f>
        <v>1282</v>
      </c>
      <c r="H344" s="116">
        <f>ROUND(H331*1.2,3)</f>
        <v>0.156</v>
      </c>
      <c r="I344" s="114">
        <f t="shared" ref="I344:I355" si="42">ROUND(G344*H344,0)</f>
        <v>200</v>
      </c>
    </row>
    <row r="345" spans="1:9" x14ac:dyDescent="0.25">
      <c r="A345" s="170"/>
      <c r="B345" s="100"/>
      <c r="C345" s="102"/>
      <c r="D345" s="107">
        <v>8</v>
      </c>
      <c r="E345" s="100" t="str">
        <f>VLOOKUP(D345,Danh_muc_VL_DC_TB!$A$12:$G$34,2)</f>
        <v>Găng tay BHLĐ</v>
      </c>
      <c r="F345" s="100" t="str">
        <f>VLOOKUP(D345,Danh_muc_VL_DC_TB!$A$12:$G$34,3)</f>
        <v>Đôi</v>
      </c>
      <c r="G345" s="114">
        <f>VLOOKUP(D345,Danh_muc_VL_DC_TB!$A$12:$G$34,7)</f>
        <v>385</v>
      </c>
      <c r="H345" s="116">
        <f t="shared" ref="H345:H355" si="43">ROUND(H332*1.2,3)</f>
        <v>0.156</v>
      </c>
      <c r="I345" s="114">
        <f t="shared" si="42"/>
        <v>60</v>
      </c>
    </row>
    <row r="346" spans="1:9" x14ac:dyDescent="0.25">
      <c r="A346" s="170"/>
      <c r="B346" s="100"/>
      <c r="C346" s="102"/>
      <c r="D346" s="107">
        <v>11</v>
      </c>
      <c r="E346" s="100" t="str">
        <f>VLOOKUP(D346,Danh_muc_VL_DC_TB!$A$12:$G$34,2)</f>
        <v>Khẩu trang</v>
      </c>
      <c r="F346" s="100" t="str">
        <f>VLOOKUP(D346,Danh_muc_VL_DC_TB!$A$12:$G$34,3)</f>
        <v>Cái</v>
      </c>
      <c r="G346" s="114">
        <f>VLOOKUP(D346,Danh_muc_VL_DC_TB!$A$12:$G$34,7)</f>
        <v>61</v>
      </c>
      <c r="H346" s="116">
        <f t="shared" si="43"/>
        <v>0.156</v>
      </c>
      <c r="I346" s="114">
        <f t="shared" si="42"/>
        <v>10</v>
      </c>
    </row>
    <row r="347" spans="1:9" x14ac:dyDescent="0.25">
      <c r="A347" s="170"/>
      <c r="B347" s="100"/>
      <c r="C347" s="102"/>
      <c r="D347" s="107">
        <v>20</v>
      </c>
      <c r="E347" s="100" t="str">
        <f>VLOOKUP(D347,Danh_muc_VL_DC_TB!$A$12:$G$34,2)</f>
        <v>Thang nhôm</v>
      </c>
      <c r="F347" s="100" t="str">
        <f>VLOOKUP(D347,Danh_muc_VL_DC_TB!$A$12:$G$34,3)</f>
        <v>Cái</v>
      </c>
      <c r="G347" s="114">
        <f>VLOOKUP(D347,Danh_muc_VL_DC_TB!$A$12:$G$34,7)</f>
        <v>1186</v>
      </c>
      <c r="H347" s="116">
        <f t="shared" si="43"/>
        <v>1.2E-2</v>
      </c>
      <c r="I347" s="114">
        <f t="shared" si="42"/>
        <v>14</v>
      </c>
    </row>
    <row r="348" spans="1:9" x14ac:dyDescent="0.25">
      <c r="A348" s="170"/>
      <c r="B348" s="100"/>
      <c r="C348" s="102"/>
      <c r="D348" s="107">
        <v>15</v>
      </c>
      <c r="E348" s="100" t="str">
        <f>VLOOKUP(D348,Danh_muc_VL_DC_TB!$A$12:$G$34,2)</f>
        <v>Nhiệt kế</v>
      </c>
      <c r="F348" s="100" t="str">
        <f>VLOOKUP(D348,Danh_muc_VL_DC_TB!$A$12:$G$34,3)</f>
        <v>Cái</v>
      </c>
      <c r="G348" s="114">
        <f>VLOOKUP(D348,Danh_muc_VL_DC_TB!$A$12:$G$34,7)</f>
        <v>6522</v>
      </c>
      <c r="H348" s="116">
        <f t="shared" si="43"/>
        <v>2.004</v>
      </c>
      <c r="I348" s="114">
        <f t="shared" si="42"/>
        <v>13070</v>
      </c>
    </row>
    <row r="349" spans="1:9" x14ac:dyDescent="0.25">
      <c r="A349" s="170"/>
      <c r="B349" s="100"/>
      <c r="C349" s="102"/>
      <c r="D349" s="107">
        <v>1</v>
      </c>
      <c r="E349" s="100" t="str">
        <f>VLOOKUP(D349,Danh_muc_VL_DC_TB!$A$12:$G$34,2)</f>
        <v>Âm kế</v>
      </c>
      <c r="F349" s="100" t="str">
        <f>VLOOKUP(D349,Danh_muc_VL_DC_TB!$A$12:$G$34,3)</f>
        <v>Cái</v>
      </c>
      <c r="G349" s="114">
        <f>VLOOKUP(D349,Danh_muc_VL_DC_TB!$A$12:$G$34,7)</f>
        <v>1683</v>
      </c>
      <c r="H349" s="116">
        <f t="shared" si="43"/>
        <v>2.004</v>
      </c>
      <c r="I349" s="114">
        <f t="shared" si="42"/>
        <v>3373</v>
      </c>
    </row>
    <row r="350" spans="1:9" x14ac:dyDescent="0.25">
      <c r="A350" s="170"/>
      <c r="B350" s="100"/>
      <c r="C350" s="102"/>
      <c r="D350" s="107">
        <v>19</v>
      </c>
      <c r="E350" s="100" t="str">
        <f>VLOOKUP(D350,Danh_muc_VL_DC_TB!$A$12:$G$34,2)</f>
        <v>Quạt trần 0,1 kW</v>
      </c>
      <c r="F350" s="100" t="str">
        <f>VLOOKUP(D350,Danh_muc_VL_DC_TB!$A$12:$G$34,3)</f>
        <v>Cái</v>
      </c>
      <c r="G350" s="114">
        <f>VLOOKUP(D350,Danh_muc_VL_DC_TB!$A$12:$G$34,7)</f>
        <v>833</v>
      </c>
      <c r="H350" s="116">
        <f t="shared" si="43"/>
        <v>2.4E-2</v>
      </c>
      <c r="I350" s="114">
        <f t="shared" si="42"/>
        <v>20</v>
      </c>
    </row>
    <row r="351" spans="1:9" x14ac:dyDescent="0.25">
      <c r="A351" s="170"/>
      <c r="B351" s="100"/>
      <c r="C351" s="102"/>
      <c r="D351" s="107">
        <v>18</v>
      </c>
      <c r="E351" s="100" t="str">
        <f>VLOOKUP(D351,Danh_muc_VL_DC_TB!$A$12:$G$34,2)</f>
        <v>Quạt thông gió 0,04 kW</v>
      </c>
      <c r="F351" s="100" t="str">
        <f>VLOOKUP(D351,Danh_muc_VL_DC_TB!$A$12:$G$34,3)</f>
        <v>Cái</v>
      </c>
      <c r="G351" s="114">
        <f>VLOOKUP(D351,Danh_muc_VL_DC_TB!$A$12:$G$34,7)</f>
        <v>801</v>
      </c>
      <c r="H351" s="116">
        <f t="shared" si="43"/>
        <v>2.4E-2</v>
      </c>
      <c r="I351" s="114">
        <f t="shared" si="42"/>
        <v>19</v>
      </c>
    </row>
    <row r="352" spans="1:9" x14ac:dyDescent="0.25">
      <c r="A352" s="170"/>
      <c r="B352" s="100"/>
      <c r="C352" s="102"/>
      <c r="D352" s="107">
        <v>5</v>
      </c>
      <c r="E352" s="100" t="str">
        <f>VLOOKUP(D352,Danh_muc_VL_DC_TB!$A$12:$G$34,2)</f>
        <v>Bộ đèn neon 0,04 kW</v>
      </c>
      <c r="F352" s="100" t="str">
        <f>VLOOKUP(D352,Danh_muc_VL_DC_TB!$A$12:$G$34,3)</f>
        <v>Bộ</v>
      </c>
      <c r="G352" s="114">
        <f>VLOOKUP(D352,Danh_muc_VL_DC_TB!$A$12:$G$34,7)</f>
        <v>160</v>
      </c>
      <c r="H352" s="116">
        <f t="shared" si="43"/>
        <v>0.156</v>
      </c>
      <c r="I352" s="114">
        <f t="shared" si="42"/>
        <v>25</v>
      </c>
    </row>
    <row r="353" spans="1:9" x14ac:dyDescent="0.25">
      <c r="A353" s="170"/>
      <c r="B353" s="100"/>
      <c r="C353" s="102"/>
      <c r="D353" s="107">
        <v>13</v>
      </c>
      <c r="E353" s="100" t="str">
        <f>VLOOKUP(D353,Danh_muc_VL_DC_TB!$A$12:$G$34,2)</f>
        <v>Máy hút bụi 2 kW</v>
      </c>
      <c r="F353" s="100" t="str">
        <f>VLOOKUP(D353,Danh_muc_VL_DC_TB!$A$12:$G$34,3)</f>
        <v>Cái</v>
      </c>
      <c r="G353" s="114">
        <f>VLOOKUP(D353,Danh_muc_VL_DC_TB!$A$12:$G$34,7)</f>
        <v>1378</v>
      </c>
      <c r="H353" s="116">
        <f t="shared" si="43"/>
        <v>1.2E-2</v>
      </c>
      <c r="I353" s="114">
        <f t="shared" si="42"/>
        <v>17</v>
      </c>
    </row>
    <row r="354" spans="1:9" x14ac:dyDescent="0.25">
      <c r="A354" s="170"/>
      <c r="B354" s="100"/>
      <c r="C354" s="102"/>
      <c r="D354" s="107">
        <v>12</v>
      </c>
      <c r="E354" s="100" t="str">
        <f>VLOOKUP(D354,Danh_muc_VL_DC_TB!$A$12:$G$34,2)</f>
        <v>Máy hút ẩm 1,5 kW</v>
      </c>
      <c r="F354" s="100" t="str">
        <f>VLOOKUP(D354,Danh_muc_VL_DC_TB!$A$12:$G$34,3)</f>
        <v>Cái</v>
      </c>
      <c r="G354" s="114">
        <f>VLOOKUP(D354,Danh_muc_VL_DC_TB!$A$12:$G$34,7)</f>
        <v>2885</v>
      </c>
      <c r="H354" s="116">
        <f t="shared" si="43"/>
        <v>1E-3</v>
      </c>
      <c r="I354" s="114">
        <f t="shared" si="42"/>
        <v>3</v>
      </c>
    </row>
    <row r="355" spans="1:9" x14ac:dyDescent="0.25">
      <c r="A355" s="170"/>
      <c r="B355" s="100"/>
      <c r="C355" s="102"/>
      <c r="D355" s="107">
        <v>6</v>
      </c>
      <c r="E355" s="100" t="str">
        <f>VLOOKUP(D355,Danh_muc_VL_DC_TB!$A$12:$G$34,2)</f>
        <v>Cây lau nhà</v>
      </c>
      <c r="F355" s="100" t="str">
        <f>VLOOKUP(D355,Danh_muc_VL_DC_TB!$A$12:$G$34,3)</f>
        <v>Cái</v>
      </c>
      <c r="G355" s="114">
        <f>VLOOKUP(D355,Danh_muc_VL_DC_TB!$A$12:$G$34,7)</f>
        <v>2244</v>
      </c>
      <c r="H355" s="116">
        <f t="shared" si="43"/>
        <v>4.8000000000000001E-2</v>
      </c>
      <c r="I355" s="114">
        <f t="shared" si="42"/>
        <v>108</v>
      </c>
    </row>
    <row r="356" spans="1:9" ht="31.5" x14ac:dyDescent="0.25">
      <c r="A356" s="170"/>
      <c r="B356" s="100" t="s">
        <v>308</v>
      </c>
      <c r="C356" s="102" t="s">
        <v>311</v>
      </c>
      <c r="D356" s="107"/>
      <c r="E356" s="100"/>
      <c r="F356" s="100"/>
      <c r="G356" s="115"/>
      <c r="H356" s="116"/>
      <c r="I356" s="114">
        <f>SUM(I357:I368)</f>
        <v>21151</v>
      </c>
    </row>
    <row r="357" spans="1:9" x14ac:dyDescent="0.25">
      <c r="A357" s="170"/>
      <c r="B357" s="100"/>
      <c r="C357" s="102"/>
      <c r="D357" s="107">
        <v>17</v>
      </c>
      <c r="E357" s="100" t="str">
        <f>VLOOKUP(D357,Danh_muc_VL_DC_TB!$A$12:$G$34,2)</f>
        <v>Quần áo BHLĐ</v>
      </c>
      <c r="F357" s="100" t="str">
        <f>VLOOKUP(D357,Danh_muc_VL_DC_TB!$A$12:$G$34,3)</f>
        <v>Bộ</v>
      </c>
      <c r="G357" s="114">
        <f>VLOOKUP(D357,Danh_muc_VL_DC_TB!$A$12:$G$34,7)</f>
        <v>1282</v>
      </c>
      <c r="H357" s="116">
        <f>ROUND(H331*1.5,3)</f>
        <v>0.19500000000000001</v>
      </c>
      <c r="I357" s="114">
        <f t="shared" ref="I357:I368" si="44">ROUND(G357*H357,0)</f>
        <v>250</v>
      </c>
    </row>
    <row r="358" spans="1:9" x14ac:dyDescent="0.25">
      <c r="A358" s="170"/>
      <c r="B358" s="100"/>
      <c r="C358" s="102"/>
      <c r="D358" s="107">
        <v>8</v>
      </c>
      <c r="E358" s="100" t="str">
        <f>VLOOKUP(D358,Danh_muc_VL_DC_TB!$A$12:$G$34,2)</f>
        <v>Găng tay BHLĐ</v>
      </c>
      <c r="F358" s="100" t="str">
        <f>VLOOKUP(D358,Danh_muc_VL_DC_TB!$A$12:$G$34,3)</f>
        <v>Đôi</v>
      </c>
      <c r="G358" s="114">
        <f>VLOOKUP(D358,Danh_muc_VL_DC_TB!$A$12:$G$34,7)</f>
        <v>385</v>
      </c>
      <c r="H358" s="116">
        <f t="shared" ref="H358:H368" si="45">ROUND(H332*1.5,3)</f>
        <v>0.19500000000000001</v>
      </c>
      <c r="I358" s="114">
        <f t="shared" si="44"/>
        <v>75</v>
      </c>
    </row>
    <row r="359" spans="1:9" x14ac:dyDescent="0.25">
      <c r="A359" s="170"/>
      <c r="B359" s="100"/>
      <c r="C359" s="102"/>
      <c r="D359" s="107">
        <v>11</v>
      </c>
      <c r="E359" s="100" t="str">
        <f>VLOOKUP(D359,Danh_muc_VL_DC_TB!$A$12:$G$34,2)</f>
        <v>Khẩu trang</v>
      </c>
      <c r="F359" s="100" t="str">
        <f>VLOOKUP(D359,Danh_muc_VL_DC_TB!$A$12:$G$34,3)</f>
        <v>Cái</v>
      </c>
      <c r="G359" s="114">
        <f>VLOOKUP(D359,Danh_muc_VL_DC_TB!$A$12:$G$34,7)</f>
        <v>61</v>
      </c>
      <c r="H359" s="116">
        <f t="shared" si="45"/>
        <v>0.19500000000000001</v>
      </c>
      <c r="I359" s="114">
        <f t="shared" si="44"/>
        <v>12</v>
      </c>
    </row>
    <row r="360" spans="1:9" x14ac:dyDescent="0.25">
      <c r="A360" s="170"/>
      <c r="B360" s="100"/>
      <c r="C360" s="102"/>
      <c r="D360" s="107">
        <v>20</v>
      </c>
      <c r="E360" s="100" t="str">
        <f>VLOOKUP(D360,Danh_muc_VL_DC_TB!$A$12:$G$34,2)</f>
        <v>Thang nhôm</v>
      </c>
      <c r="F360" s="100" t="str">
        <f>VLOOKUP(D360,Danh_muc_VL_DC_TB!$A$12:$G$34,3)</f>
        <v>Cái</v>
      </c>
      <c r="G360" s="114">
        <f>VLOOKUP(D360,Danh_muc_VL_DC_TB!$A$12:$G$34,7)</f>
        <v>1186</v>
      </c>
      <c r="H360" s="116">
        <f t="shared" si="45"/>
        <v>1.4999999999999999E-2</v>
      </c>
      <c r="I360" s="114">
        <f t="shared" si="44"/>
        <v>18</v>
      </c>
    </row>
    <row r="361" spans="1:9" x14ac:dyDescent="0.25">
      <c r="A361" s="170"/>
      <c r="B361" s="100"/>
      <c r="C361" s="102"/>
      <c r="D361" s="107">
        <v>15</v>
      </c>
      <c r="E361" s="100" t="str">
        <f>VLOOKUP(D361,Danh_muc_VL_DC_TB!$A$12:$G$34,2)</f>
        <v>Nhiệt kế</v>
      </c>
      <c r="F361" s="100" t="str">
        <f>VLOOKUP(D361,Danh_muc_VL_DC_TB!$A$12:$G$34,3)</f>
        <v>Cái</v>
      </c>
      <c r="G361" s="114">
        <f>VLOOKUP(D361,Danh_muc_VL_DC_TB!$A$12:$G$34,7)</f>
        <v>6522</v>
      </c>
      <c r="H361" s="116">
        <f t="shared" si="45"/>
        <v>2.5049999999999999</v>
      </c>
      <c r="I361" s="114">
        <f t="shared" si="44"/>
        <v>16338</v>
      </c>
    </row>
    <row r="362" spans="1:9" x14ac:dyDescent="0.25">
      <c r="A362" s="170"/>
      <c r="B362" s="100"/>
      <c r="C362" s="102"/>
      <c r="D362" s="107">
        <v>1</v>
      </c>
      <c r="E362" s="100" t="str">
        <f>VLOOKUP(D362,Danh_muc_VL_DC_TB!$A$12:$G$34,2)</f>
        <v>Âm kế</v>
      </c>
      <c r="F362" s="100" t="str">
        <f>VLOOKUP(D362,Danh_muc_VL_DC_TB!$A$12:$G$34,3)</f>
        <v>Cái</v>
      </c>
      <c r="G362" s="114">
        <f>VLOOKUP(D362,Danh_muc_VL_DC_TB!$A$12:$G$34,7)</f>
        <v>1683</v>
      </c>
      <c r="H362" s="116">
        <f t="shared" si="45"/>
        <v>2.5049999999999999</v>
      </c>
      <c r="I362" s="114">
        <f t="shared" si="44"/>
        <v>4216</v>
      </c>
    </row>
    <row r="363" spans="1:9" x14ac:dyDescent="0.25">
      <c r="A363" s="170"/>
      <c r="B363" s="100"/>
      <c r="C363" s="102"/>
      <c r="D363" s="107">
        <v>19</v>
      </c>
      <c r="E363" s="100" t="str">
        <f>VLOOKUP(D363,Danh_muc_VL_DC_TB!$A$12:$G$34,2)</f>
        <v>Quạt trần 0,1 kW</v>
      </c>
      <c r="F363" s="100" t="str">
        <f>VLOOKUP(D363,Danh_muc_VL_DC_TB!$A$12:$G$34,3)</f>
        <v>Cái</v>
      </c>
      <c r="G363" s="114">
        <f>VLOOKUP(D363,Danh_muc_VL_DC_TB!$A$12:$G$34,7)</f>
        <v>833</v>
      </c>
      <c r="H363" s="116">
        <f t="shared" si="45"/>
        <v>0.03</v>
      </c>
      <c r="I363" s="114">
        <f t="shared" si="44"/>
        <v>25</v>
      </c>
    </row>
    <row r="364" spans="1:9" x14ac:dyDescent="0.25">
      <c r="A364" s="170"/>
      <c r="B364" s="100"/>
      <c r="C364" s="102"/>
      <c r="D364" s="107">
        <v>18</v>
      </c>
      <c r="E364" s="100" t="str">
        <f>VLOOKUP(D364,Danh_muc_VL_DC_TB!$A$12:$G$34,2)</f>
        <v>Quạt thông gió 0,04 kW</v>
      </c>
      <c r="F364" s="100" t="str">
        <f>VLOOKUP(D364,Danh_muc_VL_DC_TB!$A$12:$G$34,3)</f>
        <v>Cái</v>
      </c>
      <c r="G364" s="114">
        <f>VLOOKUP(D364,Danh_muc_VL_DC_TB!$A$12:$G$34,7)</f>
        <v>801</v>
      </c>
      <c r="H364" s="116">
        <f t="shared" si="45"/>
        <v>0.03</v>
      </c>
      <c r="I364" s="114">
        <f t="shared" si="44"/>
        <v>24</v>
      </c>
    </row>
    <row r="365" spans="1:9" x14ac:dyDescent="0.25">
      <c r="A365" s="170"/>
      <c r="B365" s="100"/>
      <c r="C365" s="102"/>
      <c r="D365" s="107">
        <v>5</v>
      </c>
      <c r="E365" s="100" t="str">
        <f>VLOOKUP(D365,Danh_muc_VL_DC_TB!$A$12:$G$34,2)</f>
        <v>Bộ đèn neon 0,04 kW</v>
      </c>
      <c r="F365" s="100" t="str">
        <f>VLOOKUP(D365,Danh_muc_VL_DC_TB!$A$12:$G$34,3)</f>
        <v>Bộ</v>
      </c>
      <c r="G365" s="114">
        <f>VLOOKUP(D365,Danh_muc_VL_DC_TB!$A$12:$G$34,7)</f>
        <v>160</v>
      </c>
      <c r="H365" s="116">
        <f t="shared" si="45"/>
        <v>0.19500000000000001</v>
      </c>
      <c r="I365" s="114">
        <f t="shared" si="44"/>
        <v>31</v>
      </c>
    </row>
    <row r="366" spans="1:9" x14ac:dyDescent="0.25">
      <c r="A366" s="170"/>
      <c r="B366" s="100"/>
      <c r="C366" s="102"/>
      <c r="D366" s="107">
        <v>13</v>
      </c>
      <c r="E366" s="100" t="str">
        <f>VLOOKUP(D366,Danh_muc_VL_DC_TB!$A$12:$G$34,2)</f>
        <v>Máy hút bụi 2 kW</v>
      </c>
      <c r="F366" s="100" t="str">
        <f>VLOOKUP(D366,Danh_muc_VL_DC_TB!$A$12:$G$34,3)</f>
        <v>Cái</v>
      </c>
      <c r="G366" s="114">
        <f>VLOOKUP(D366,Danh_muc_VL_DC_TB!$A$12:$G$34,7)</f>
        <v>1378</v>
      </c>
      <c r="H366" s="116">
        <f t="shared" si="45"/>
        <v>1.4999999999999999E-2</v>
      </c>
      <c r="I366" s="114">
        <f t="shared" si="44"/>
        <v>21</v>
      </c>
    </row>
    <row r="367" spans="1:9" x14ac:dyDescent="0.25">
      <c r="A367" s="170"/>
      <c r="B367" s="100"/>
      <c r="C367" s="102"/>
      <c r="D367" s="107">
        <v>12</v>
      </c>
      <c r="E367" s="100" t="str">
        <f>VLOOKUP(D367,Danh_muc_VL_DC_TB!$A$12:$G$34,2)</f>
        <v>Máy hút ẩm 1,5 kW</v>
      </c>
      <c r="F367" s="100" t="str">
        <f>VLOOKUP(D367,Danh_muc_VL_DC_TB!$A$12:$G$34,3)</f>
        <v>Cái</v>
      </c>
      <c r="G367" s="114">
        <f>VLOOKUP(D367,Danh_muc_VL_DC_TB!$A$12:$G$34,7)</f>
        <v>2885</v>
      </c>
      <c r="H367" s="116">
        <f t="shared" si="45"/>
        <v>2E-3</v>
      </c>
      <c r="I367" s="114">
        <f t="shared" si="44"/>
        <v>6</v>
      </c>
    </row>
    <row r="368" spans="1:9" x14ac:dyDescent="0.25">
      <c r="A368" s="170"/>
      <c r="B368" s="100"/>
      <c r="C368" s="102"/>
      <c r="D368" s="107">
        <v>6</v>
      </c>
      <c r="E368" s="100" t="str">
        <f>VLOOKUP(D368,Danh_muc_VL_DC_TB!$A$12:$G$34,2)</f>
        <v>Cây lau nhà</v>
      </c>
      <c r="F368" s="100" t="str">
        <f>VLOOKUP(D368,Danh_muc_VL_DC_TB!$A$12:$G$34,3)</f>
        <v>Cái</v>
      </c>
      <c r="G368" s="114">
        <f>VLOOKUP(D368,Danh_muc_VL_DC_TB!$A$12:$G$34,7)</f>
        <v>2244</v>
      </c>
      <c r="H368" s="116">
        <f t="shared" si="45"/>
        <v>0.06</v>
      </c>
      <c r="I368" s="114">
        <f t="shared" si="44"/>
        <v>135</v>
      </c>
    </row>
    <row r="369" spans="1:9" ht="31.5" x14ac:dyDescent="0.25">
      <c r="A369" s="170" t="s">
        <v>220</v>
      </c>
      <c r="B369" s="100" t="s">
        <v>52</v>
      </c>
      <c r="C369" s="102"/>
      <c r="D369" s="107"/>
      <c r="E369" s="100"/>
      <c r="F369" s="100"/>
      <c r="G369" s="115"/>
      <c r="H369" s="116"/>
      <c r="I369" s="114"/>
    </row>
    <row r="370" spans="1:9" ht="31.5" x14ac:dyDescent="0.25">
      <c r="A370" s="170"/>
      <c r="B370" s="100" t="s">
        <v>306</v>
      </c>
      <c r="C370" s="102" t="s">
        <v>309</v>
      </c>
      <c r="D370" s="107"/>
      <c r="E370" s="100"/>
      <c r="F370" s="100"/>
      <c r="G370" s="115"/>
      <c r="H370" s="116"/>
      <c r="I370" s="114">
        <f>SUM(I371:I375)</f>
        <v>272</v>
      </c>
    </row>
    <row r="371" spans="1:9" x14ac:dyDescent="0.25">
      <c r="A371" s="170"/>
      <c r="B371" s="100"/>
      <c r="C371" s="102"/>
      <c r="D371" s="107">
        <v>19</v>
      </c>
      <c r="E371" s="100" t="str">
        <f>VLOOKUP(D371,Danh_muc_VL_DC_TB!$A$12:$G$34,2)</f>
        <v>Quạt trần 0,1 kW</v>
      </c>
      <c r="F371" s="100" t="str">
        <f>VLOOKUP(D371,Danh_muc_VL_DC_TB!$A$12:$G$34,3)</f>
        <v>Cái</v>
      </c>
      <c r="G371" s="114">
        <f>VLOOKUP(D371,Danh_muc_VL_DC_TB!$A$12:$G$34,7)</f>
        <v>833</v>
      </c>
      <c r="H371" s="116">
        <v>3.2000000000000001E-2</v>
      </c>
      <c r="I371" s="114">
        <f>ROUND(G371*H371,0)</f>
        <v>27</v>
      </c>
    </row>
    <row r="372" spans="1:9" x14ac:dyDescent="0.25">
      <c r="A372" s="170"/>
      <c r="B372" s="100"/>
      <c r="C372" s="102"/>
      <c r="D372" s="107">
        <v>18</v>
      </c>
      <c r="E372" s="100" t="str">
        <f>VLOOKUP(D372,Danh_muc_VL_DC_TB!$A$12:$G$34,2)</f>
        <v>Quạt thông gió 0,04 kW</v>
      </c>
      <c r="F372" s="100" t="str">
        <f>VLOOKUP(D372,Danh_muc_VL_DC_TB!$A$12:$G$34,3)</f>
        <v>Cái</v>
      </c>
      <c r="G372" s="114">
        <f>VLOOKUP(D372,Danh_muc_VL_DC_TB!$A$12:$G$34,7)</f>
        <v>801</v>
      </c>
      <c r="H372" s="116">
        <v>3.2000000000000001E-2</v>
      </c>
      <c r="I372" s="114">
        <f>ROUND(G372*H372,0)</f>
        <v>26</v>
      </c>
    </row>
    <row r="373" spans="1:9" x14ac:dyDescent="0.25">
      <c r="A373" s="170"/>
      <c r="B373" s="100"/>
      <c r="C373" s="102"/>
      <c r="D373" s="107">
        <v>5</v>
      </c>
      <c r="E373" s="100" t="str">
        <f>VLOOKUP(D373,Danh_muc_VL_DC_TB!$A$12:$G$34,2)</f>
        <v>Bộ đèn neon 0,04 kW</v>
      </c>
      <c r="F373" s="100" t="str">
        <f>VLOOKUP(D373,Danh_muc_VL_DC_TB!$A$12:$G$34,3)</f>
        <v>Bộ</v>
      </c>
      <c r="G373" s="114">
        <f>VLOOKUP(D373,Danh_muc_VL_DC_TB!$A$12:$G$34,7)</f>
        <v>160</v>
      </c>
      <c r="H373" s="116">
        <v>0.192</v>
      </c>
      <c r="I373" s="114">
        <f>ROUND(G373*H373,0)</f>
        <v>31</v>
      </c>
    </row>
    <row r="374" spans="1:9" x14ac:dyDescent="0.25">
      <c r="A374" s="170"/>
      <c r="B374" s="100"/>
      <c r="C374" s="102"/>
      <c r="D374" s="107">
        <v>9</v>
      </c>
      <c r="E374" s="100" t="str">
        <f>VLOOKUP(D374,Danh_muc_VL_DC_TB!$A$12:$G$34,2)</f>
        <v>Ghế tựa</v>
      </c>
      <c r="F374" s="100" t="str">
        <f>VLOOKUP(D374,Danh_muc_VL_DC_TB!$A$12:$G$34,3)</f>
        <v>Cái</v>
      </c>
      <c r="G374" s="114">
        <f>VLOOKUP(D374,Danh_muc_VL_DC_TB!$A$12:$G$34,7)</f>
        <v>381</v>
      </c>
      <c r="H374" s="116">
        <v>0.192</v>
      </c>
      <c r="I374" s="114">
        <f>ROUND(G374*H374,0)</f>
        <v>73</v>
      </c>
    </row>
    <row r="375" spans="1:9" x14ac:dyDescent="0.25">
      <c r="A375" s="170"/>
      <c r="B375" s="100"/>
      <c r="C375" s="102"/>
      <c r="D375" s="107">
        <v>4</v>
      </c>
      <c r="E375" s="100" t="str">
        <f>VLOOKUP(D375,Danh_muc_VL_DC_TB!$A$12:$G$34,2)</f>
        <v>Bàn làm việc</v>
      </c>
      <c r="F375" s="100" t="str">
        <f>VLOOKUP(D375,Danh_muc_VL_DC_TB!$A$12:$G$34,3)</f>
        <v>Cái</v>
      </c>
      <c r="G375" s="114">
        <f>VLOOKUP(D375,Danh_muc_VL_DC_TB!$A$12:$G$34,7)</f>
        <v>601</v>
      </c>
      <c r="H375" s="116">
        <v>0.192</v>
      </c>
      <c r="I375" s="114">
        <f>ROUND(G375*H375,0)</f>
        <v>115</v>
      </c>
    </row>
    <row r="376" spans="1:9" ht="31.5" x14ac:dyDescent="0.25">
      <c r="A376" s="170"/>
      <c r="B376" s="100" t="s">
        <v>307</v>
      </c>
      <c r="C376" s="102" t="s">
        <v>310</v>
      </c>
      <c r="D376" s="107"/>
      <c r="E376" s="100"/>
      <c r="F376" s="100"/>
      <c r="G376" s="115"/>
      <c r="H376" s="116"/>
      <c r="I376" s="114">
        <f>SUM(I377:I381)</f>
        <v>325</v>
      </c>
    </row>
    <row r="377" spans="1:9" x14ac:dyDescent="0.25">
      <c r="A377" s="170"/>
      <c r="B377" s="100"/>
      <c r="C377" s="102"/>
      <c r="D377" s="107">
        <v>19</v>
      </c>
      <c r="E377" s="100" t="str">
        <f>VLOOKUP(D377,Danh_muc_VL_DC_TB!$A$12:$G$34,2)</f>
        <v>Quạt trần 0,1 kW</v>
      </c>
      <c r="F377" s="100" t="str">
        <f>VLOOKUP(D377,Danh_muc_VL_DC_TB!$A$12:$G$34,3)</f>
        <v>Cái</v>
      </c>
      <c r="G377" s="114">
        <f>VLOOKUP(D377,Danh_muc_VL_DC_TB!$A$12:$G$34,7)</f>
        <v>833</v>
      </c>
      <c r="H377" s="116">
        <f>ROUND(H371*1.2,3)</f>
        <v>3.7999999999999999E-2</v>
      </c>
      <c r="I377" s="114">
        <f>ROUND(G377*H377,0)</f>
        <v>32</v>
      </c>
    </row>
    <row r="378" spans="1:9" x14ac:dyDescent="0.25">
      <c r="A378" s="170"/>
      <c r="B378" s="100"/>
      <c r="C378" s="102"/>
      <c r="D378" s="107">
        <v>18</v>
      </c>
      <c r="E378" s="100" t="str">
        <f>VLOOKUP(D378,Danh_muc_VL_DC_TB!$A$12:$G$34,2)</f>
        <v>Quạt thông gió 0,04 kW</v>
      </c>
      <c r="F378" s="100" t="str">
        <f>VLOOKUP(D378,Danh_muc_VL_DC_TB!$A$12:$G$34,3)</f>
        <v>Cái</v>
      </c>
      <c r="G378" s="114">
        <f>VLOOKUP(D378,Danh_muc_VL_DC_TB!$A$12:$G$34,7)</f>
        <v>801</v>
      </c>
      <c r="H378" s="116">
        <f t="shared" ref="H378:H381" si="46">ROUND(H372*1.2,3)</f>
        <v>3.7999999999999999E-2</v>
      </c>
      <c r="I378" s="114">
        <f>ROUND(G378*H378,0)</f>
        <v>30</v>
      </c>
    </row>
    <row r="379" spans="1:9" x14ac:dyDescent="0.25">
      <c r="A379" s="170"/>
      <c r="B379" s="100"/>
      <c r="C379" s="102"/>
      <c r="D379" s="107">
        <v>5</v>
      </c>
      <c r="E379" s="100" t="str">
        <f>VLOOKUP(D379,Danh_muc_VL_DC_TB!$A$12:$G$34,2)</f>
        <v>Bộ đèn neon 0,04 kW</v>
      </c>
      <c r="F379" s="100" t="str">
        <f>VLOOKUP(D379,Danh_muc_VL_DC_TB!$A$12:$G$34,3)</f>
        <v>Bộ</v>
      </c>
      <c r="G379" s="114">
        <f>VLOOKUP(D379,Danh_muc_VL_DC_TB!$A$12:$G$34,7)</f>
        <v>160</v>
      </c>
      <c r="H379" s="116">
        <f t="shared" si="46"/>
        <v>0.23</v>
      </c>
      <c r="I379" s="114">
        <f>ROUND(G379*H379,0)</f>
        <v>37</v>
      </c>
    </row>
    <row r="380" spans="1:9" x14ac:dyDescent="0.25">
      <c r="A380" s="170"/>
      <c r="B380" s="100"/>
      <c r="C380" s="102"/>
      <c r="D380" s="107">
        <v>9</v>
      </c>
      <c r="E380" s="100" t="str">
        <f>VLOOKUP(D380,Danh_muc_VL_DC_TB!$A$12:$G$34,2)</f>
        <v>Ghế tựa</v>
      </c>
      <c r="F380" s="100" t="str">
        <f>VLOOKUP(D380,Danh_muc_VL_DC_TB!$A$12:$G$34,3)</f>
        <v>Cái</v>
      </c>
      <c r="G380" s="114">
        <f>VLOOKUP(D380,Danh_muc_VL_DC_TB!$A$12:$G$34,7)</f>
        <v>381</v>
      </c>
      <c r="H380" s="116">
        <f t="shared" si="46"/>
        <v>0.23</v>
      </c>
      <c r="I380" s="114">
        <f>ROUND(G380*H380,0)</f>
        <v>88</v>
      </c>
    </row>
    <row r="381" spans="1:9" x14ac:dyDescent="0.25">
      <c r="A381" s="170"/>
      <c r="B381" s="100"/>
      <c r="C381" s="102"/>
      <c r="D381" s="107">
        <v>4</v>
      </c>
      <c r="E381" s="100" t="str">
        <f>VLOOKUP(D381,Danh_muc_VL_DC_TB!$A$12:$G$34,2)</f>
        <v>Bàn làm việc</v>
      </c>
      <c r="F381" s="100" t="str">
        <f>VLOOKUP(D381,Danh_muc_VL_DC_TB!$A$12:$G$34,3)</f>
        <v>Cái</v>
      </c>
      <c r="G381" s="114">
        <f>VLOOKUP(D381,Danh_muc_VL_DC_TB!$A$12:$G$34,7)</f>
        <v>601</v>
      </c>
      <c r="H381" s="116">
        <f t="shared" si="46"/>
        <v>0.23</v>
      </c>
      <c r="I381" s="114">
        <f>ROUND(G381*H381,0)</f>
        <v>138</v>
      </c>
    </row>
    <row r="382" spans="1:9" ht="31.5" x14ac:dyDescent="0.25">
      <c r="A382" s="170"/>
      <c r="B382" s="100" t="s">
        <v>308</v>
      </c>
      <c r="C382" s="102" t="s">
        <v>311</v>
      </c>
      <c r="D382" s="107"/>
      <c r="E382" s="100"/>
      <c r="F382" s="100"/>
      <c r="G382" s="115"/>
      <c r="H382" s="116"/>
      <c r="I382" s="114">
        <f>SUM(I383:I387)</f>
        <v>407</v>
      </c>
    </row>
    <row r="383" spans="1:9" x14ac:dyDescent="0.25">
      <c r="A383" s="170"/>
      <c r="B383" s="100"/>
      <c r="C383" s="102"/>
      <c r="D383" s="107">
        <v>19</v>
      </c>
      <c r="E383" s="100" t="str">
        <f>VLOOKUP(D383,Danh_muc_VL_DC_TB!$A$12:$G$34,2)</f>
        <v>Quạt trần 0,1 kW</v>
      </c>
      <c r="F383" s="100" t="str">
        <f>VLOOKUP(D383,Danh_muc_VL_DC_TB!$A$12:$G$34,3)</f>
        <v>Cái</v>
      </c>
      <c r="G383" s="114">
        <f>VLOOKUP(D383,Danh_muc_VL_DC_TB!$A$12:$G$34,7)</f>
        <v>833</v>
      </c>
      <c r="H383" s="116">
        <f>ROUND(H371*1.5,3)</f>
        <v>4.8000000000000001E-2</v>
      </c>
      <c r="I383" s="114">
        <f>ROUND(G383*H383,0)</f>
        <v>40</v>
      </c>
    </row>
    <row r="384" spans="1:9" x14ac:dyDescent="0.25">
      <c r="A384" s="170"/>
      <c r="B384" s="100"/>
      <c r="C384" s="102"/>
      <c r="D384" s="107">
        <v>18</v>
      </c>
      <c r="E384" s="100" t="str">
        <f>VLOOKUP(D384,Danh_muc_VL_DC_TB!$A$12:$G$34,2)</f>
        <v>Quạt thông gió 0,04 kW</v>
      </c>
      <c r="F384" s="100" t="str">
        <f>VLOOKUP(D384,Danh_muc_VL_DC_TB!$A$12:$G$34,3)</f>
        <v>Cái</v>
      </c>
      <c r="G384" s="114">
        <f>VLOOKUP(D384,Danh_muc_VL_DC_TB!$A$12:$G$34,7)</f>
        <v>801</v>
      </c>
      <c r="H384" s="116">
        <f t="shared" ref="H384:H387" si="47">ROUND(H372*1.5,3)</f>
        <v>4.8000000000000001E-2</v>
      </c>
      <c r="I384" s="114">
        <f>ROUND(G384*H384,0)</f>
        <v>38</v>
      </c>
    </row>
    <row r="385" spans="1:9" x14ac:dyDescent="0.25">
      <c r="A385" s="170"/>
      <c r="B385" s="100"/>
      <c r="C385" s="102"/>
      <c r="D385" s="107">
        <v>5</v>
      </c>
      <c r="E385" s="100" t="str">
        <f>VLOOKUP(D385,Danh_muc_VL_DC_TB!$A$12:$G$34,2)</f>
        <v>Bộ đèn neon 0,04 kW</v>
      </c>
      <c r="F385" s="100" t="str">
        <f>VLOOKUP(D385,Danh_muc_VL_DC_TB!$A$12:$G$34,3)</f>
        <v>Bộ</v>
      </c>
      <c r="G385" s="114">
        <f>VLOOKUP(D385,Danh_muc_VL_DC_TB!$A$12:$G$34,7)</f>
        <v>160</v>
      </c>
      <c r="H385" s="116">
        <f t="shared" si="47"/>
        <v>0.28799999999999998</v>
      </c>
      <c r="I385" s="114">
        <f>ROUND(G385*H385,0)</f>
        <v>46</v>
      </c>
    </row>
    <row r="386" spans="1:9" x14ac:dyDescent="0.25">
      <c r="A386" s="170"/>
      <c r="B386" s="100"/>
      <c r="C386" s="102"/>
      <c r="D386" s="107">
        <v>9</v>
      </c>
      <c r="E386" s="100" t="str">
        <f>VLOOKUP(D386,Danh_muc_VL_DC_TB!$A$12:$G$34,2)</f>
        <v>Ghế tựa</v>
      </c>
      <c r="F386" s="100" t="str">
        <f>VLOOKUP(D386,Danh_muc_VL_DC_TB!$A$12:$G$34,3)</f>
        <v>Cái</v>
      </c>
      <c r="G386" s="114">
        <f>VLOOKUP(D386,Danh_muc_VL_DC_TB!$A$12:$G$34,7)</f>
        <v>381</v>
      </c>
      <c r="H386" s="116">
        <f t="shared" si="47"/>
        <v>0.28799999999999998</v>
      </c>
      <c r="I386" s="114">
        <f>ROUND(G386*H386,0)</f>
        <v>110</v>
      </c>
    </row>
    <row r="387" spans="1:9" x14ac:dyDescent="0.25">
      <c r="A387" s="170"/>
      <c r="B387" s="100"/>
      <c r="C387" s="102"/>
      <c r="D387" s="107">
        <v>4</v>
      </c>
      <c r="E387" s="100" t="str">
        <f>VLOOKUP(D387,Danh_muc_VL_DC_TB!$A$12:$G$34,2)</f>
        <v>Bàn làm việc</v>
      </c>
      <c r="F387" s="100" t="str">
        <f>VLOOKUP(D387,Danh_muc_VL_DC_TB!$A$12:$G$34,3)</f>
        <v>Cái</v>
      </c>
      <c r="G387" s="114">
        <f>VLOOKUP(D387,Danh_muc_VL_DC_TB!$A$12:$G$34,7)</f>
        <v>601</v>
      </c>
      <c r="H387" s="116">
        <f t="shared" si="47"/>
        <v>0.28799999999999998</v>
      </c>
      <c r="I387" s="114">
        <f>ROUND(G387*H387,0)</f>
        <v>173</v>
      </c>
    </row>
    <row r="388" spans="1:9" ht="31.5" x14ac:dyDescent="0.25">
      <c r="A388" s="173" t="s">
        <v>221</v>
      </c>
      <c r="B388" s="105" t="s">
        <v>54</v>
      </c>
      <c r="C388" s="101"/>
      <c r="D388" s="110"/>
      <c r="E388" s="105"/>
      <c r="F388" s="105"/>
      <c r="G388" s="115"/>
      <c r="H388" s="116"/>
      <c r="I388" s="114"/>
    </row>
    <row r="389" spans="1:9" x14ac:dyDescent="0.25">
      <c r="A389" s="170" t="s">
        <v>222</v>
      </c>
      <c r="B389" s="100" t="s">
        <v>54</v>
      </c>
      <c r="C389" s="102"/>
      <c r="D389" s="107"/>
      <c r="E389" s="100"/>
      <c r="F389" s="100"/>
      <c r="G389" s="115"/>
      <c r="H389" s="116"/>
      <c r="I389" s="114"/>
    </row>
    <row r="390" spans="1:9" ht="31.5" x14ac:dyDescent="0.25">
      <c r="A390" s="170"/>
      <c r="B390" s="100" t="s">
        <v>306</v>
      </c>
      <c r="C390" s="102" t="s">
        <v>309</v>
      </c>
      <c r="D390" s="107"/>
      <c r="E390" s="100"/>
      <c r="F390" s="100"/>
      <c r="G390" s="115"/>
      <c r="H390" s="116"/>
      <c r="I390" s="114">
        <f>SUM(I391:I400)</f>
        <v>213</v>
      </c>
    </row>
    <row r="391" spans="1:9" x14ac:dyDescent="0.25">
      <c r="A391" s="170"/>
      <c r="B391" s="100"/>
      <c r="C391" s="102"/>
      <c r="D391" s="107">
        <v>17</v>
      </c>
      <c r="E391" s="100" t="str">
        <f>VLOOKUP(D391,Danh_muc_VL_DC_TB!$A$12:$G$34,2)</f>
        <v>Quần áo BHLĐ</v>
      </c>
      <c r="F391" s="100" t="str">
        <f>VLOOKUP(D391,Danh_muc_VL_DC_TB!$A$12:$G$34,3)</f>
        <v>Bộ</v>
      </c>
      <c r="G391" s="114">
        <f>VLOOKUP(D391,Danh_muc_VL_DC_TB!$A$12:$G$34,7)</f>
        <v>1282</v>
      </c>
      <c r="H391" s="116">
        <v>5.5999999999999999E-3</v>
      </c>
      <c r="I391" s="114">
        <f t="shared" ref="I391:I400" si="48">ROUND(G391*H391,0)</f>
        <v>7</v>
      </c>
    </row>
    <row r="392" spans="1:9" x14ac:dyDescent="0.25">
      <c r="A392" s="170"/>
      <c r="B392" s="100"/>
      <c r="C392" s="102"/>
      <c r="D392" s="107">
        <v>8</v>
      </c>
      <c r="E392" s="100" t="str">
        <f>VLOOKUP(D392,Danh_muc_VL_DC_TB!$A$12:$G$34,2)</f>
        <v>Găng tay BHLĐ</v>
      </c>
      <c r="F392" s="100" t="str">
        <f>VLOOKUP(D392,Danh_muc_VL_DC_TB!$A$12:$G$34,3)</f>
        <v>Đôi</v>
      </c>
      <c r="G392" s="114">
        <f>VLOOKUP(D392,Danh_muc_VL_DC_TB!$A$12:$G$34,7)</f>
        <v>385</v>
      </c>
      <c r="H392" s="116">
        <v>0.10150000000000001</v>
      </c>
      <c r="I392" s="114">
        <f t="shared" si="48"/>
        <v>39</v>
      </c>
    </row>
    <row r="393" spans="1:9" x14ac:dyDescent="0.25">
      <c r="A393" s="170"/>
      <c r="B393" s="100"/>
      <c r="C393" s="102"/>
      <c r="D393" s="107">
        <v>11</v>
      </c>
      <c r="E393" s="100" t="str">
        <f>VLOOKUP(D393,Danh_muc_VL_DC_TB!$A$12:$G$34,2)</f>
        <v>Khẩu trang</v>
      </c>
      <c r="F393" s="100" t="str">
        <f>VLOOKUP(D393,Danh_muc_VL_DC_TB!$A$12:$G$34,3)</f>
        <v>Cái</v>
      </c>
      <c r="G393" s="114">
        <f>VLOOKUP(D393,Danh_muc_VL_DC_TB!$A$12:$G$34,7)</f>
        <v>61</v>
      </c>
      <c r="H393" s="116">
        <v>0.10150000000000001</v>
      </c>
      <c r="I393" s="114">
        <f t="shared" si="48"/>
        <v>6</v>
      </c>
    </row>
    <row r="394" spans="1:9" x14ac:dyDescent="0.25">
      <c r="A394" s="170"/>
      <c r="B394" s="100"/>
      <c r="C394" s="102"/>
      <c r="D394" s="107">
        <v>20</v>
      </c>
      <c r="E394" s="100" t="str">
        <f>VLOOKUP(D394,Danh_muc_VL_DC_TB!$A$12:$G$34,2)</f>
        <v>Thang nhôm</v>
      </c>
      <c r="F394" s="100" t="str">
        <f>VLOOKUP(D394,Danh_muc_VL_DC_TB!$A$12:$G$34,3)</f>
        <v>Cái</v>
      </c>
      <c r="G394" s="114">
        <f>VLOOKUP(D394,Danh_muc_VL_DC_TB!$A$12:$G$34,7)</f>
        <v>1186</v>
      </c>
      <c r="H394" s="116">
        <v>0.01</v>
      </c>
      <c r="I394" s="114">
        <f t="shared" si="48"/>
        <v>12</v>
      </c>
    </row>
    <row r="395" spans="1:9" x14ac:dyDescent="0.25">
      <c r="A395" s="170"/>
      <c r="B395" s="100"/>
      <c r="C395" s="102"/>
      <c r="D395" s="107">
        <v>19</v>
      </c>
      <c r="E395" s="100" t="str">
        <f>VLOOKUP(D395,Danh_muc_VL_DC_TB!$A$12:$G$34,2)</f>
        <v>Quạt trần 0,1 kW</v>
      </c>
      <c r="F395" s="100" t="str">
        <f>VLOOKUP(D395,Danh_muc_VL_DC_TB!$A$12:$G$34,3)</f>
        <v>Cái</v>
      </c>
      <c r="G395" s="114">
        <f>VLOOKUP(D395,Danh_muc_VL_DC_TB!$A$12:$G$34,7)</f>
        <v>833</v>
      </c>
      <c r="H395" s="116">
        <v>0.02</v>
      </c>
      <c r="I395" s="114">
        <f t="shared" si="48"/>
        <v>17</v>
      </c>
    </row>
    <row r="396" spans="1:9" x14ac:dyDescent="0.25">
      <c r="A396" s="170"/>
      <c r="B396" s="100"/>
      <c r="C396" s="102"/>
      <c r="D396" s="107">
        <v>18</v>
      </c>
      <c r="E396" s="100" t="str">
        <f>VLOOKUP(D396,Danh_muc_VL_DC_TB!$A$12:$G$34,2)</f>
        <v>Quạt thông gió 0,04 kW</v>
      </c>
      <c r="F396" s="100" t="str">
        <f>VLOOKUP(D396,Danh_muc_VL_DC_TB!$A$12:$G$34,3)</f>
        <v>Cái</v>
      </c>
      <c r="G396" s="114">
        <f>VLOOKUP(D396,Danh_muc_VL_DC_TB!$A$12:$G$34,7)</f>
        <v>801</v>
      </c>
      <c r="H396" s="116">
        <v>0.02</v>
      </c>
      <c r="I396" s="114">
        <f t="shared" si="48"/>
        <v>16</v>
      </c>
    </row>
    <row r="397" spans="1:9" x14ac:dyDescent="0.25">
      <c r="A397" s="170"/>
      <c r="B397" s="100"/>
      <c r="C397" s="102"/>
      <c r="D397" s="107">
        <v>5</v>
      </c>
      <c r="E397" s="100" t="str">
        <f>VLOOKUP(D397,Danh_muc_VL_DC_TB!$A$12:$G$34,2)</f>
        <v>Bộ đèn neon 0,04 kW</v>
      </c>
      <c r="F397" s="100" t="str">
        <f>VLOOKUP(D397,Danh_muc_VL_DC_TB!$A$12:$G$34,3)</f>
        <v>Bộ</v>
      </c>
      <c r="G397" s="114">
        <f>VLOOKUP(D397,Danh_muc_VL_DC_TB!$A$12:$G$34,7)</f>
        <v>160</v>
      </c>
      <c r="H397" s="116">
        <v>0.13</v>
      </c>
      <c r="I397" s="114">
        <f t="shared" si="48"/>
        <v>21</v>
      </c>
    </row>
    <row r="398" spans="1:9" x14ac:dyDescent="0.25">
      <c r="A398" s="170"/>
      <c r="B398" s="100"/>
      <c r="C398" s="102"/>
      <c r="D398" s="107">
        <v>13</v>
      </c>
      <c r="E398" s="100" t="str">
        <f>VLOOKUP(D398,Danh_muc_VL_DC_TB!$A$12:$G$34,2)</f>
        <v>Máy hút bụi 2 kW</v>
      </c>
      <c r="F398" s="100" t="str">
        <f>VLOOKUP(D398,Danh_muc_VL_DC_TB!$A$12:$G$34,3)</f>
        <v>Cái</v>
      </c>
      <c r="G398" s="114">
        <f>VLOOKUP(D398,Danh_muc_VL_DC_TB!$A$12:$G$34,7)</f>
        <v>1378</v>
      </c>
      <c r="H398" s="116">
        <v>1.6999999999999999E-3</v>
      </c>
      <c r="I398" s="114">
        <f t="shared" si="48"/>
        <v>2</v>
      </c>
    </row>
    <row r="399" spans="1:9" x14ac:dyDescent="0.25">
      <c r="A399" s="170"/>
      <c r="B399" s="100"/>
      <c r="C399" s="102"/>
      <c r="D399" s="107">
        <v>12</v>
      </c>
      <c r="E399" s="100" t="str">
        <f>VLOOKUP(D399,Danh_muc_VL_DC_TB!$A$12:$G$34,2)</f>
        <v>Máy hút ẩm 1,5 kW</v>
      </c>
      <c r="F399" s="100" t="str">
        <f>VLOOKUP(D399,Danh_muc_VL_DC_TB!$A$12:$G$34,3)</f>
        <v>Cái</v>
      </c>
      <c r="G399" s="114">
        <f>VLOOKUP(D399,Danh_muc_VL_DC_TB!$A$12:$G$34,7)</f>
        <v>2885</v>
      </c>
      <c r="H399" s="116">
        <v>1E-3</v>
      </c>
      <c r="I399" s="114">
        <f t="shared" si="48"/>
        <v>3</v>
      </c>
    </row>
    <row r="400" spans="1:9" x14ac:dyDescent="0.25">
      <c r="A400" s="170"/>
      <c r="B400" s="100"/>
      <c r="C400" s="102"/>
      <c r="D400" s="107">
        <v>6</v>
      </c>
      <c r="E400" s="100" t="str">
        <f>VLOOKUP(D400,Danh_muc_VL_DC_TB!$A$12:$G$34,2)</f>
        <v>Cây lau nhà</v>
      </c>
      <c r="F400" s="100" t="str">
        <f>VLOOKUP(D400,Danh_muc_VL_DC_TB!$A$12:$G$34,3)</f>
        <v>Cái</v>
      </c>
      <c r="G400" s="114">
        <f>VLOOKUP(D400,Danh_muc_VL_DC_TB!$A$12:$G$34,7)</f>
        <v>2244</v>
      </c>
      <c r="H400" s="116">
        <v>0.04</v>
      </c>
      <c r="I400" s="114">
        <f t="shared" si="48"/>
        <v>90</v>
      </c>
    </row>
    <row r="401" spans="1:9" ht="31.5" x14ac:dyDescent="0.25">
      <c r="A401" s="170"/>
      <c r="B401" s="100" t="s">
        <v>307</v>
      </c>
      <c r="C401" s="102" t="s">
        <v>310</v>
      </c>
      <c r="D401" s="107"/>
      <c r="E401" s="100"/>
      <c r="F401" s="100"/>
      <c r="G401" s="115"/>
      <c r="H401" s="116"/>
      <c r="I401" s="114">
        <f>SUM(I402:I411)</f>
        <v>255</v>
      </c>
    </row>
    <row r="402" spans="1:9" x14ac:dyDescent="0.25">
      <c r="A402" s="170"/>
      <c r="B402" s="100"/>
      <c r="C402" s="102"/>
      <c r="D402" s="107">
        <v>17</v>
      </c>
      <c r="E402" s="100" t="str">
        <f>VLOOKUP(D402,Danh_muc_VL_DC_TB!$A$12:$G$34,2)</f>
        <v>Quần áo BHLĐ</v>
      </c>
      <c r="F402" s="100" t="str">
        <f>VLOOKUP(D402,Danh_muc_VL_DC_TB!$A$12:$G$34,3)</f>
        <v>Bộ</v>
      </c>
      <c r="G402" s="114">
        <f>VLOOKUP(D402,Danh_muc_VL_DC_TB!$A$12:$G$34,7)</f>
        <v>1282</v>
      </c>
      <c r="H402" s="116">
        <f>ROUND(H391*1.2,4)</f>
        <v>6.7000000000000002E-3</v>
      </c>
      <c r="I402" s="114">
        <f t="shared" ref="I402:I411" si="49">ROUND(G402*H402,0)</f>
        <v>9</v>
      </c>
    </row>
    <row r="403" spans="1:9" x14ac:dyDescent="0.25">
      <c r="A403" s="170"/>
      <c r="B403" s="100"/>
      <c r="C403" s="102"/>
      <c r="D403" s="107">
        <v>8</v>
      </c>
      <c r="E403" s="100" t="str">
        <f>VLOOKUP(D403,Danh_muc_VL_DC_TB!$A$12:$G$34,2)</f>
        <v>Găng tay BHLĐ</v>
      </c>
      <c r="F403" s="100" t="str">
        <f>VLOOKUP(D403,Danh_muc_VL_DC_TB!$A$12:$G$34,3)</f>
        <v>Đôi</v>
      </c>
      <c r="G403" s="114">
        <f>VLOOKUP(D403,Danh_muc_VL_DC_TB!$A$12:$G$34,7)</f>
        <v>385</v>
      </c>
      <c r="H403" s="116">
        <f t="shared" ref="H403:H411" si="50">ROUND(H392*1.2,4)</f>
        <v>0.12180000000000001</v>
      </c>
      <c r="I403" s="114">
        <f t="shared" si="49"/>
        <v>47</v>
      </c>
    </row>
    <row r="404" spans="1:9" x14ac:dyDescent="0.25">
      <c r="A404" s="170"/>
      <c r="B404" s="100"/>
      <c r="C404" s="102"/>
      <c r="D404" s="107">
        <v>11</v>
      </c>
      <c r="E404" s="100" t="str">
        <f>VLOOKUP(D404,Danh_muc_VL_DC_TB!$A$12:$G$34,2)</f>
        <v>Khẩu trang</v>
      </c>
      <c r="F404" s="100" t="str">
        <f>VLOOKUP(D404,Danh_muc_VL_DC_TB!$A$12:$G$34,3)</f>
        <v>Cái</v>
      </c>
      <c r="G404" s="114">
        <f>VLOOKUP(D404,Danh_muc_VL_DC_TB!$A$12:$G$34,7)</f>
        <v>61</v>
      </c>
      <c r="H404" s="116">
        <f t="shared" si="50"/>
        <v>0.12180000000000001</v>
      </c>
      <c r="I404" s="114">
        <f t="shared" si="49"/>
        <v>7</v>
      </c>
    </row>
    <row r="405" spans="1:9" x14ac:dyDescent="0.25">
      <c r="A405" s="170"/>
      <c r="B405" s="100"/>
      <c r="C405" s="102"/>
      <c r="D405" s="107">
        <v>20</v>
      </c>
      <c r="E405" s="100" t="str">
        <f>VLOOKUP(D405,Danh_muc_VL_DC_TB!$A$12:$G$34,2)</f>
        <v>Thang nhôm</v>
      </c>
      <c r="F405" s="100" t="str">
        <f>VLOOKUP(D405,Danh_muc_VL_DC_TB!$A$12:$G$34,3)</f>
        <v>Cái</v>
      </c>
      <c r="G405" s="114">
        <f>VLOOKUP(D405,Danh_muc_VL_DC_TB!$A$12:$G$34,7)</f>
        <v>1186</v>
      </c>
      <c r="H405" s="116">
        <f t="shared" si="50"/>
        <v>1.2E-2</v>
      </c>
      <c r="I405" s="114">
        <f t="shared" si="49"/>
        <v>14</v>
      </c>
    </row>
    <row r="406" spans="1:9" x14ac:dyDescent="0.25">
      <c r="A406" s="170"/>
      <c r="B406" s="100"/>
      <c r="C406" s="102"/>
      <c r="D406" s="107">
        <v>19</v>
      </c>
      <c r="E406" s="100" t="str">
        <f>VLOOKUP(D406,Danh_muc_VL_DC_TB!$A$12:$G$34,2)</f>
        <v>Quạt trần 0,1 kW</v>
      </c>
      <c r="F406" s="100" t="str">
        <f>VLOOKUP(D406,Danh_muc_VL_DC_TB!$A$12:$G$34,3)</f>
        <v>Cái</v>
      </c>
      <c r="G406" s="114">
        <f>VLOOKUP(D406,Danh_muc_VL_DC_TB!$A$12:$G$34,7)</f>
        <v>833</v>
      </c>
      <c r="H406" s="116">
        <f t="shared" si="50"/>
        <v>2.4E-2</v>
      </c>
      <c r="I406" s="114">
        <f t="shared" si="49"/>
        <v>20</v>
      </c>
    </row>
    <row r="407" spans="1:9" x14ac:dyDescent="0.25">
      <c r="A407" s="170"/>
      <c r="B407" s="100"/>
      <c r="C407" s="102"/>
      <c r="D407" s="107">
        <v>18</v>
      </c>
      <c r="E407" s="100" t="str">
        <f>VLOOKUP(D407,Danh_muc_VL_DC_TB!$A$12:$G$34,2)</f>
        <v>Quạt thông gió 0,04 kW</v>
      </c>
      <c r="F407" s="100" t="str">
        <f>VLOOKUP(D407,Danh_muc_VL_DC_TB!$A$12:$G$34,3)</f>
        <v>Cái</v>
      </c>
      <c r="G407" s="114">
        <f>VLOOKUP(D407,Danh_muc_VL_DC_TB!$A$12:$G$34,7)</f>
        <v>801</v>
      </c>
      <c r="H407" s="116">
        <f t="shared" si="50"/>
        <v>2.4E-2</v>
      </c>
      <c r="I407" s="114">
        <f t="shared" si="49"/>
        <v>19</v>
      </c>
    </row>
    <row r="408" spans="1:9" x14ac:dyDescent="0.25">
      <c r="A408" s="170"/>
      <c r="B408" s="100"/>
      <c r="C408" s="102"/>
      <c r="D408" s="107">
        <v>5</v>
      </c>
      <c r="E408" s="100" t="str">
        <f>VLOOKUP(D408,Danh_muc_VL_DC_TB!$A$12:$G$34,2)</f>
        <v>Bộ đèn neon 0,04 kW</v>
      </c>
      <c r="F408" s="100" t="str">
        <f>VLOOKUP(D408,Danh_muc_VL_DC_TB!$A$12:$G$34,3)</f>
        <v>Bộ</v>
      </c>
      <c r="G408" s="114">
        <f>VLOOKUP(D408,Danh_muc_VL_DC_TB!$A$12:$G$34,7)</f>
        <v>160</v>
      </c>
      <c r="H408" s="116">
        <f t="shared" si="50"/>
        <v>0.156</v>
      </c>
      <c r="I408" s="114">
        <f t="shared" si="49"/>
        <v>25</v>
      </c>
    </row>
    <row r="409" spans="1:9" x14ac:dyDescent="0.25">
      <c r="A409" s="170"/>
      <c r="B409" s="100"/>
      <c r="C409" s="102"/>
      <c r="D409" s="107">
        <v>13</v>
      </c>
      <c r="E409" s="100" t="str">
        <f>VLOOKUP(D409,Danh_muc_VL_DC_TB!$A$12:$G$34,2)</f>
        <v>Máy hút bụi 2 kW</v>
      </c>
      <c r="F409" s="100" t="str">
        <f>VLOOKUP(D409,Danh_muc_VL_DC_TB!$A$12:$G$34,3)</f>
        <v>Cái</v>
      </c>
      <c r="G409" s="114">
        <f>VLOOKUP(D409,Danh_muc_VL_DC_TB!$A$12:$G$34,7)</f>
        <v>1378</v>
      </c>
      <c r="H409" s="116">
        <f t="shared" si="50"/>
        <v>2E-3</v>
      </c>
      <c r="I409" s="114">
        <f t="shared" si="49"/>
        <v>3</v>
      </c>
    </row>
    <row r="410" spans="1:9" x14ac:dyDescent="0.25">
      <c r="A410" s="170"/>
      <c r="B410" s="100"/>
      <c r="C410" s="102"/>
      <c r="D410" s="107">
        <v>12</v>
      </c>
      <c r="E410" s="100" t="str">
        <f>VLOOKUP(D410,Danh_muc_VL_DC_TB!$A$12:$G$34,2)</f>
        <v>Máy hút ẩm 1,5 kW</v>
      </c>
      <c r="F410" s="100" t="str">
        <f>VLOOKUP(D410,Danh_muc_VL_DC_TB!$A$12:$G$34,3)</f>
        <v>Cái</v>
      </c>
      <c r="G410" s="114">
        <f>VLOOKUP(D410,Danh_muc_VL_DC_TB!$A$12:$G$34,7)</f>
        <v>2885</v>
      </c>
      <c r="H410" s="116">
        <f t="shared" si="50"/>
        <v>1.1999999999999999E-3</v>
      </c>
      <c r="I410" s="114">
        <f t="shared" si="49"/>
        <v>3</v>
      </c>
    </row>
    <row r="411" spans="1:9" x14ac:dyDescent="0.25">
      <c r="A411" s="170"/>
      <c r="B411" s="100"/>
      <c r="C411" s="102"/>
      <c r="D411" s="107">
        <v>6</v>
      </c>
      <c r="E411" s="100" t="str">
        <f>VLOOKUP(D411,Danh_muc_VL_DC_TB!$A$12:$G$34,2)</f>
        <v>Cây lau nhà</v>
      </c>
      <c r="F411" s="100" t="str">
        <f>VLOOKUP(D411,Danh_muc_VL_DC_TB!$A$12:$G$34,3)</f>
        <v>Cái</v>
      </c>
      <c r="G411" s="114">
        <f>VLOOKUP(D411,Danh_muc_VL_DC_TB!$A$12:$G$34,7)</f>
        <v>2244</v>
      </c>
      <c r="H411" s="116">
        <f t="shared" si="50"/>
        <v>4.8000000000000001E-2</v>
      </c>
      <c r="I411" s="114">
        <f t="shared" si="49"/>
        <v>108</v>
      </c>
    </row>
    <row r="412" spans="1:9" ht="31.5" x14ac:dyDescent="0.25">
      <c r="A412" s="170"/>
      <c r="B412" s="100" t="s">
        <v>308</v>
      </c>
      <c r="C412" s="102" t="s">
        <v>311</v>
      </c>
      <c r="D412" s="107"/>
      <c r="E412" s="100"/>
      <c r="F412" s="100"/>
      <c r="G412" s="115"/>
      <c r="H412" s="116"/>
      <c r="I412" s="114">
        <f>SUM(I413:I422)</f>
        <v>320</v>
      </c>
    </row>
    <row r="413" spans="1:9" x14ac:dyDescent="0.25">
      <c r="A413" s="170"/>
      <c r="B413" s="100"/>
      <c r="C413" s="102"/>
      <c r="D413" s="107">
        <v>17</v>
      </c>
      <c r="E413" s="100" t="str">
        <f>VLOOKUP(D413,Danh_muc_VL_DC_TB!$A$12:$G$34,2)</f>
        <v>Quần áo BHLĐ</v>
      </c>
      <c r="F413" s="100" t="str">
        <f>VLOOKUP(D413,Danh_muc_VL_DC_TB!$A$12:$G$34,3)</f>
        <v>Bộ</v>
      </c>
      <c r="G413" s="114">
        <f>VLOOKUP(D413,Danh_muc_VL_DC_TB!$A$12:$G$34,7)</f>
        <v>1282</v>
      </c>
      <c r="H413" s="116">
        <f>ROUND(H391*1.5,4)</f>
        <v>8.3999999999999995E-3</v>
      </c>
      <c r="I413" s="114">
        <f t="shared" ref="I413:I422" si="51">ROUND(G413*H413,0)</f>
        <v>11</v>
      </c>
    </row>
    <row r="414" spans="1:9" x14ac:dyDescent="0.25">
      <c r="A414" s="170"/>
      <c r="B414" s="100"/>
      <c r="C414" s="102"/>
      <c r="D414" s="107">
        <v>8</v>
      </c>
      <c r="E414" s="100" t="str">
        <f>VLOOKUP(D414,Danh_muc_VL_DC_TB!$A$12:$G$34,2)</f>
        <v>Găng tay BHLĐ</v>
      </c>
      <c r="F414" s="100" t="str">
        <f>VLOOKUP(D414,Danh_muc_VL_DC_TB!$A$12:$G$34,3)</f>
        <v>Đôi</v>
      </c>
      <c r="G414" s="114">
        <f>VLOOKUP(D414,Danh_muc_VL_DC_TB!$A$12:$G$34,7)</f>
        <v>385</v>
      </c>
      <c r="H414" s="116">
        <f t="shared" ref="H414:H422" si="52">ROUND(H392*1.5,4)</f>
        <v>0.15229999999999999</v>
      </c>
      <c r="I414" s="114">
        <f t="shared" si="51"/>
        <v>59</v>
      </c>
    </row>
    <row r="415" spans="1:9" x14ac:dyDescent="0.25">
      <c r="A415" s="170"/>
      <c r="B415" s="100"/>
      <c r="C415" s="102"/>
      <c r="D415" s="107">
        <v>11</v>
      </c>
      <c r="E415" s="100" t="str">
        <f>VLOOKUP(D415,Danh_muc_VL_DC_TB!$A$12:$G$34,2)</f>
        <v>Khẩu trang</v>
      </c>
      <c r="F415" s="100" t="str">
        <f>VLOOKUP(D415,Danh_muc_VL_DC_TB!$A$12:$G$34,3)</f>
        <v>Cái</v>
      </c>
      <c r="G415" s="114">
        <f>VLOOKUP(D415,Danh_muc_VL_DC_TB!$A$12:$G$34,7)</f>
        <v>61</v>
      </c>
      <c r="H415" s="116">
        <f t="shared" si="52"/>
        <v>0.15229999999999999</v>
      </c>
      <c r="I415" s="114">
        <f t="shared" si="51"/>
        <v>9</v>
      </c>
    </row>
    <row r="416" spans="1:9" x14ac:dyDescent="0.25">
      <c r="A416" s="170"/>
      <c r="B416" s="100"/>
      <c r="C416" s="102"/>
      <c r="D416" s="107">
        <v>20</v>
      </c>
      <c r="E416" s="100" t="str">
        <f>VLOOKUP(D416,Danh_muc_VL_DC_TB!$A$12:$G$34,2)</f>
        <v>Thang nhôm</v>
      </c>
      <c r="F416" s="100" t="str">
        <f>VLOOKUP(D416,Danh_muc_VL_DC_TB!$A$12:$G$34,3)</f>
        <v>Cái</v>
      </c>
      <c r="G416" s="114">
        <f>VLOOKUP(D416,Danh_muc_VL_DC_TB!$A$12:$G$34,7)</f>
        <v>1186</v>
      </c>
      <c r="H416" s="116">
        <f t="shared" si="52"/>
        <v>1.4999999999999999E-2</v>
      </c>
      <c r="I416" s="114">
        <f t="shared" si="51"/>
        <v>18</v>
      </c>
    </row>
    <row r="417" spans="1:9" x14ac:dyDescent="0.25">
      <c r="A417" s="170"/>
      <c r="B417" s="100"/>
      <c r="C417" s="102"/>
      <c r="D417" s="107">
        <v>19</v>
      </c>
      <c r="E417" s="100" t="str">
        <f>VLOOKUP(D417,Danh_muc_VL_DC_TB!$A$12:$G$34,2)</f>
        <v>Quạt trần 0,1 kW</v>
      </c>
      <c r="F417" s="100" t="str">
        <f>VLOOKUP(D417,Danh_muc_VL_DC_TB!$A$12:$G$34,3)</f>
        <v>Cái</v>
      </c>
      <c r="G417" s="114">
        <f>VLOOKUP(D417,Danh_muc_VL_DC_TB!$A$12:$G$34,7)</f>
        <v>833</v>
      </c>
      <c r="H417" s="116">
        <f t="shared" si="52"/>
        <v>0.03</v>
      </c>
      <c r="I417" s="114">
        <f t="shared" si="51"/>
        <v>25</v>
      </c>
    </row>
    <row r="418" spans="1:9" x14ac:dyDescent="0.25">
      <c r="A418" s="170"/>
      <c r="B418" s="100"/>
      <c r="C418" s="102"/>
      <c r="D418" s="107">
        <v>18</v>
      </c>
      <c r="E418" s="100" t="str">
        <f>VLOOKUP(D418,Danh_muc_VL_DC_TB!$A$12:$G$34,2)</f>
        <v>Quạt thông gió 0,04 kW</v>
      </c>
      <c r="F418" s="100" t="str">
        <f>VLOOKUP(D418,Danh_muc_VL_DC_TB!$A$12:$G$34,3)</f>
        <v>Cái</v>
      </c>
      <c r="G418" s="114">
        <f>VLOOKUP(D418,Danh_muc_VL_DC_TB!$A$12:$G$34,7)</f>
        <v>801</v>
      </c>
      <c r="H418" s="116">
        <f t="shared" si="52"/>
        <v>0.03</v>
      </c>
      <c r="I418" s="114">
        <f t="shared" si="51"/>
        <v>24</v>
      </c>
    </row>
    <row r="419" spans="1:9" x14ac:dyDescent="0.25">
      <c r="A419" s="170"/>
      <c r="B419" s="100"/>
      <c r="C419" s="102"/>
      <c r="D419" s="107">
        <v>5</v>
      </c>
      <c r="E419" s="100" t="str">
        <f>VLOOKUP(D419,Danh_muc_VL_DC_TB!$A$12:$G$34,2)</f>
        <v>Bộ đèn neon 0,04 kW</v>
      </c>
      <c r="F419" s="100" t="str">
        <f>VLOOKUP(D419,Danh_muc_VL_DC_TB!$A$12:$G$34,3)</f>
        <v>Bộ</v>
      </c>
      <c r="G419" s="114">
        <f>VLOOKUP(D419,Danh_muc_VL_DC_TB!$A$12:$G$34,7)</f>
        <v>160</v>
      </c>
      <c r="H419" s="116">
        <f t="shared" si="52"/>
        <v>0.19500000000000001</v>
      </c>
      <c r="I419" s="114">
        <f t="shared" si="51"/>
        <v>31</v>
      </c>
    </row>
    <row r="420" spans="1:9" x14ac:dyDescent="0.25">
      <c r="A420" s="170"/>
      <c r="B420" s="100"/>
      <c r="C420" s="102"/>
      <c r="D420" s="107">
        <v>13</v>
      </c>
      <c r="E420" s="100" t="str">
        <f>VLOOKUP(D420,Danh_muc_VL_DC_TB!$A$12:$G$34,2)</f>
        <v>Máy hút bụi 2 kW</v>
      </c>
      <c r="F420" s="100" t="str">
        <f>VLOOKUP(D420,Danh_muc_VL_DC_TB!$A$12:$G$34,3)</f>
        <v>Cái</v>
      </c>
      <c r="G420" s="114">
        <f>VLOOKUP(D420,Danh_muc_VL_DC_TB!$A$12:$G$34,7)</f>
        <v>1378</v>
      </c>
      <c r="H420" s="116">
        <f t="shared" si="52"/>
        <v>2.5999999999999999E-3</v>
      </c>
      <c r="I420" s="114">
        <f t="shared" si="51"/>
        <v>4</v>
      </c>
    </row>
    <row r="421" spans="1:9" x14ac:dyDescent="0.25">
      <c r="A421" s="170"/>
      <c r="B421" s="100"/>
      <c r="C421" s="102"/>
      <c r="D421" s="107">
        <v>12</v>
      </c>
      <c r="E421" s="100" t="str">
        <f>VLOOKUP(D421,Danh_muc_VL_DC_TB!$A$12:$G$34,2)</f>
        <v>Máy hút ẩm 1,5 kW</v>
      </c>
      <c r="F421" s="100" t="str">
        <f>VLOOKUP(D421,Danh_muc_VL_DC_TB!$A$12:$G$34,3)</f>
        <v>Cái</v>
      </c>
      <c r="G421" s="114">
        <f>VLOOKUP(D421,Danh_muc_VL_DC_TB!$A$12:$G$34,7)</f>
        <v>2885</v>
      </c>
      <c r="H421" s="116">
        <f t="shared" si="52"/>
        <v>1.5E-3</v>
      </c>
      <c r="I421" s="114">
        <f t="shared" si="51"/>
        <v>4</v>
      </c>
    </row>
    <row r="422" spans="1:9" x14ac:dyDescent="0.25">
      <c r="A422" s="170"/>
      <c r="B422" s="100"/>
      <c r="C422" s="102"/>
      <c r="D422" s="107">
        <v>6</v>
      </c>
      <c r="E422" s="100" t="str">
        <f>VLOOKUP(D422,Danh_muc_VL_DC_TB!$A$12:$G$34,2)</f>
        <v>Cây lau nhà</v>
      </c>
      <c r="F422" s="100" t="str">
        <f>VLOOKUP(D422,Danh_muc_VL_DC_TB!$A$12:$G$34,3)</f>
        <v>Cái</v>
      </c>
      <c r="G422" s="114">
        <f>VLOOKUP(D422,Danh_muc_VL_DC_TB!$A$12:$G$34,7)</f>
        <v>2244</v>
      </c>
      <c r="H422" s="116">
        <f t="shared" si="52"/>
        <v>0.06</v>
      </c>
      <c r="I422" s="114">
        <f t="shared" si="51"/>
        <v>135</v>
      </c>
    </row>
    <row r="423" spans="1:9" ht="31.5" x14ac:dyDescent="0.25">
      <c r="A423" s="170" t="s">
        <v>223</v>
      </c>
      <c r="B423" s="100" t="s">
        <v>55</v>
      </c>
      <c r="C423" s="102"/>
      <c r="D423" s="107"/>
      <c r="E423" s="100"/>
      <c r="F423" s="100"/>
      <c r="G423" s="115"/>
      <c r="H423" s="116"/>
      <c r="I423" s="114"/>
    </row>
    <row r="424" spans="1:9" x14ac:dyDescent="0.25">
      <c r="A424" s="173" t="s">
        <v>224</v>
      </c>
      <c r="B424" s="105" t="s">
        <v>56</v>
      </c>
      <c r="C424" s="101"/>
      <c r="D424" s="110"/>
      <c r="E424" s="105"/>
      <c r="F424" s="105"/>
      <c r="G424" s="115"/>
      <c r="H424" s="116"/>
      <c r="I424" s="114"/>
    </row>
    <row r="425" spans="1:9" x14ac:dyDescent="0.25">
      <c r="A425" s="170" t="s">
        <v>225</v>
      </c>
      <c r="B425" s="100" t="s">
        <v>57</v>
      </c>
      <c r="C425" s="102"/>
      <c r="D425" s="107"/>
      <c r="E425" s="100"/>
      <c r="F425" s="100"/>
      <c r="G425" s="115"/>
      <c r="H425" s="116"/>
      <c r="I425" s="114">
        <f>SUM(I426:I431)</f>
        <v>64</v>
      </c>
    </row>
    <row r="426" spans="1:9" x14ac:dyDescent="0.25">
      <c r="A426" s="170"/>
      <c r="B426" s="100"/>
      <c r="C426" s="102"/>
      <c r="D426" s="107">
        <v>17</v>
      </c>
      <c r="E426" s="100" t="str">
        <f>VLOOKUP(D426,Danh_muc_VL_DC_TB!$A$12:$G$34,2)</f>
        <v>Quần áo BHLĐ</v>
      </c>
      <c r="F426" s="100" t="str">
        <f>VLOOKUP(D426,Danh_muc_VL_DC_TB!$A$12:$G$34,3)</f>
        <v>Bộ</v>
      </c>
      <c r="G426" s="114">
        <f>VLOOKUP(D426,Danh_muc_VL_DC_TB!$A$12:$G$34,7)</f>
        <v>1282</v>
      </c>
      <c r="H426" s="116">
        <v>2.4E-2</v>
      </c>
      <c r="I426" s="114">
        <f t="shared" ref="I426:I431" si="53">ROUND(G426*H426,0)</f>
        <v>31</v>
      </c>
    </row>
    <row r="427" spans="1:9" x14ac:dyDescent="0.25">
      <c r="A427" s="170"/>
      <c r="B427" s="100"/>
      <c r="C427" s="102"/>
      <c r="D427" s="107">
        <v>19</v>
      </c>
      <c r="E427" s="100" t="str">
        <f>VLOOKUP(D427,Danh_muc_VL_DC_TB!$A$12:$G$34,2)</f>
        <v>Quạt trần 0,1 kW</v>
      </c>
      <c r="F427" s="100" t="str">
        <f>VLOOKUP(D427,Danh_muc_VL_DC_TB!$A$12:$G$34,3)</f>
        <v>Cái</v>
      </c>
      <c r="G427" s="114">
        <f>VLOOKUP(D427,Danh_muc_VL_DC_TB!$A$12:$G$34,7)</f>
        <v>833</v>
      </c>
      <c r="H427" s="116">
        <v>4.0000000000000001E-3</v>
      </c>
      <c r="I427" s="114">
        <f t="shared" si="53"/>
        <v>3</v>
      </c>
    </row>
    <row r="428" spans="1:9" x14ac:dyDescent="0.25">
      <c r="A428" s="170"/>
      <c r="B428" s="100"/>
      <c r="C428" s="102"/>
      <c r="D428" s="107">
        <v>18</v>
      </c>
      <c r="E428" s="100" t="str">
        <f>VLOOKUP(D428,Danh_muc_VL_DC_TB!$A$12:$G$34,2)</f>
        <v>Quạt thông gió 0,04 kW</v>
      </c>
      <c r="F428" s="100" t="str">
        <f>VLOOKUP(D428,Danh_muc_VL_DC_TB!$A$12:$G$34,3)</f>
        <v>Cái</v>
      </c>
      <c r="G428" s="114">
        <f>VLOOKUP(D428,Danh_muc_VL_DC_TB!$A$12:$G$34,7)</f>
        <v>801</v>
      </c>
      <c r="H428" s="116">
        <v>4.0000000000000001E-3</v>
      </c>
      <c r="I428" s="114">
        <f t="shared" si="53"/>
        <v>3</v>
      </c>
    </row>
    <row r="429" spans="1:9" x14ac:dyDescent="0.25">
      <c r="A429" s="170"/>
      <c r="B429" s="100"/>
      <c r="C429" s="102"/>
      <c r="D429" s="107">
        <v>5</v>
      </c>
      <c r="E429" s="100" t="str">
        <f>VLOOKUP(D429,Danh_muc_VL_DC_TB!$A$12:$G$34,2)</f>
        <v>Bộ đèn neon 0,04 kW</v>
      </c>
      <c r="F429" s="100" t="str">
        <f>VLOOKUP(D429,Danh_muc_VL_DC_TB!$A$12:$G$34,3)</f>
        <v>Bộ</v>
      </c>
      <c r="G429" s="114">
        <f>VLOOKUP(D429,Danh_muc_VL_DC_TB!$A$12:$G$34,7)</f>
        <v>160</v>
      </c>
      <c r="H429" s="116">
        <v>2.4E-2</v>
      </c>
      <c r="I429" s="114">
        <f t="shared" si="53"/>
        <v>4</v>
      </c>
    </row>
    <row r="430" spans="1:9" x14ac:dyDescent="0.25">
      <c r="A430" s="170"/>
      <c r="B430" s="100"/>
      <c r="C430" s="102"/>
      <c r="D430" s="107">
        <v>9</v>
      </c>
      <c r="E430" s="100" t="str">
        <f>VLOOKUP(D430,Danh_muc_VL_DC_TB!$A$12:$G$34,2)</f>
        <v>Ghế tựa</v>
      </c>
      <c r="F430" s="100" t="str">
        <f>VLOOKUP(D430,Danh_muc_VL_DC_TB!$A$12:$G$34,3)</f>
        <v>Cái</v>
      </c>
      <c r="G430" s="114">
        <f>VLOOKUP(D430,Danh_muc_VL_DC_TB!$A$12:$G$34,7)</f>
        <v>381</v>
      </c>
      <c r="H430" s="116">
        <v>2.4E-2</v>
      </c>
      <c r="I430" s="114">
        <f t="shared" si="53"/>
        <v>9</v>
      </c>
    </row>
    <row r="431" spans="1:9" x14ac:dyDescent="0.25">
      <c r="A431" s="170"/>
      <c r="B431" s="100"/>
      <c r="C431" s="102"/>
      <c r="D431" s="107">
        <v>4</v>
      </c>
      <c r="E431" s="100" t="str">
        <f>VLOOKUP(D431,Danh_muc_VL_DC_TB!$A$12:$G$34,2)</f>
        <v>Bàn làm việc</v>
      </c>
      <c r="F431" s="100" t="str">
        <f>VLOOKUP(D431,Danh_muc_VL_DC_TB!$A$12:$G$34,3)</f>
        <v>Cái</v>
      </c>
      <c r="G431" s="114">
        <f>VLOOKUP(D431,Danh_muc_VL_DC_TB!$A$12:$G$34,7)</f>
        <v>601</v>
      </c>
      <c r="H431" s="116">
        <v>2.4E-2</v>
      </c>
      <c r="I431" s="114">
        <f t="shared" si="53"/>
        <v>14</v>
      </c>
    </row>
    <row r="432" spans="1:9" ht="31.5" x14ac:dyDescent="0.25">
      <c r="A432" s="170" t="s">
        <v>226</v>
      </c>
      <c r="B432" s="100" t="s">
        <v>58</v>
      </c>
      <c r="C432" s="102"/>
      <c r="D432" s="107"/>
      <c r="E432" s="100"/>
      <c r="F432" s="100"/>
      <c r="G432" s="115"/>
      <c r="H432" s="116"/>
      <c r="I432" s="114">
        <f>SUM(I433:I438)</f>
        <v>1375</v>
      </c>
    </row>
    <row r="433" spans="1:9" x14ac:dyDescent="0.25">
      <c r="A433" s="170"/>
      <c r="B433" s="100"/>
      <c r="C433" s="102"/>
      <c r="D433" s="107">
        <v>17</v>
      </c>
      <c r="E433" s="100" t="str">
        <f>VLOOKUP(D433,Danh_muc_VL_DC_TB!$A$12:$G$34,2)</f>
        <v>Quần áo BHLĐ</v>
      </c>
      <c r="F433" s="100" t="str">
        <f>VLOOKUP(D433,Danh_muc_VL_DC_TB!$A$12:$G$34,3)</f>
        <v>Bộ</v>
      </c>
      <c r="G433" s="114">
        <f>VLOOKUP(D433,Danh_muc_VL_DC_TB!$A$12:$G$34,7)</f>
        <v>1282</v>
      </c>
      <c r="H433" s="116">
        <v>0.50839999999999996</v>
      </c>
      <c r="I433" s="114">
        <f t="shared" ref="I433:I438" si="54">ROUND(G433*H433,0)</f>
        <v>652</v>
      </c>
    </row>
    <row r="434" spans="1:9" x14ac:dyDescent="0.25">
      <c r="A434" s="170"/>
      <c r="B434" s="100"/>
      <c r="C434" s="102"/>
      <c r="D434" s="107">
        <v>19</v>
      </c>
      <c r="E434" s="100" t="str">
        <f>VLOOKUP(D434,Danh_muc_VL_DC_TB!$A$12:$G$34,2)</f>
        <v>Quạt trần 0,1 kW</v>
      </c>
      <c r="F434" s="100" t="str">
        <f>VLOOKUP(D434,Danh_muc_VL_DC_TB!$A$12:$G$34,3)</f>
        <v>Cái</v>
      </c>
      <c r="G434" s="114">
        <f>VLOOKUP(D434,Danh_muc_VL_DC_TB!$A$12:$G$34,7)</f>
        <v>833</v>
      </c>
      <c r="H434" s="116">
        <v>8.6800000000000002E-2</v>
      </c>
      <c r="I434" s="114">
        <f t="shared" si="54"/>
        <v>72</v>
      </c>
    </row>
    <row r="435" spans="1:9" x14ac:dyDescent="0.25">
      <c r="A435" s="170"/>
      <c r="B435" s="100"/>
      <c r="C435" s="102"/>
      <c r="D435" s="107">
        <v>18</v>
      </c>
      <c r="E435" s="100" t="str">
        <f>VLOOKUP(D435,Danh_muc_VL_DC_TB!$A$12:$G$34,2)</f>
        <v>Quạt thông gió 0,04 kW</v>
      </c>
      <c r="F435" s="100" t="str">
        <f>VLOOKUP(D435,Danh_muc_VL_DC_TB!$A$12:$G$34,3)</f>
        <v>Cái</v>
      </c>
      <c r="G435" s="114">
        <f>VLOOKUP(D435,Danh_muc_VL_DC_TB!$A$12:$G$34,7)</f>
        <v>801</v>
      </c>
      <c r="H435" s="116">
        <v>8.6800000000000002E-2</v>
      </c>
      <c r="I435" s="114">
        <f t="shared" si="54"/>
        <v>70</v>
      </c>
    </row>
    <row r="436" spans="1:9" x14ac:dyDescent="0.25">
      <c r="A436" s="170"/>
      <c r="B436" s="100"/>
      <c r="C436" s="102"/>
      <c r="D436" s="107">
        <v>5</v>
      </c>
      <c r="E436" s="100" t="str">
        <f>VLOOKUP(D436,Danh_muc_VL_DC_TB!$A$12:$G$34,2)</f>
        <v>Bộ đèn neon 0,04 kW</v>
      </c>
      <c r="F436" s="100" t="str">
        <f>VLOOKUP(D436,Danh_muc_VL_DC_TB!$A$12:$G$34,3)</f>
        <v>Bộ</v>
      </c>
      <c r="G436" s="114">
        <f>VLOOKUP(D436,Danh_muc_VL_DC_TB!$A$12:$G$34,7)</f>
        <v>160</v>
      </c>
      <c r="H436" s="116">
        <v>0.50839999999999996</v>
      </c>
      <c r="I436" s="114">
        <f t="shared" si="54"/>
        <v>81</v>
      </c>
    </row>
    <row r="437" spans="1:9" x14ac:dyDescent="0.25">
      <c r="A437" s="170"/>
      <c r="B437" s="100"/>
      <c r="C437" s="102"/>
      <c r="D437" s="107">
        <v>9</v>
      </c>
      <c r="E437" s="100" t="str">
        <f>VLOOKUP(D437,Danh_muc_VL_DC_TB!$A$12:$G$34,2)</f>
        <v>Ghế tựa</v>
      </c>
      <c r="F437" s="100" t="str">
        <f>VLOOKUP(D437,Danh_muc_VL_DC_TB!$A$12:$G$34,3)</f>
        <v>Cái</v>
      </c>
      <c r="G437" s="114">
        <f>VLOOKUP(D437,Danh_muc_VL_DC_TB!$A$12:$G$34,7)</f>
        <v>381</v>
      </c>
      <c r="H437" s="116">
        <v>0.50839999999999996</v>
      </c>
      <c r="I437" s="114">
        <f t="shared" si="54"/>
        <v>194</v>
      </c>
    </row>
    <row r="438" spans="1:9" x14ac:dyDescent="0.25">
      <c r="A438" s="170"/>
      <c r="B438" s="100"/>
      <c r="C438" s="102"/>
      <c r="D438" s="107">
        <v>4</v>
      </c>
      <c r="E438" s="100" t="str">
        <f>VLOOKUP(D438,Danh_muc_VL_DC_TB!$A$12:$G$34,2)</f>
        <v>Bàn làm việc</v>
      </c>
      <c r="F438" s="100" t="str">
        <f>VLOOKUP(D438,Danh_muc_VL_DC_TB!$A$12:$G$34,3)</f>
        <v>Cái</v>
      </c>
      <c r="G438" s="114">
        <f>VLOOKUP(D438,Danh_muc_VL_DC_TB!$A$12:$G$34,7)</f>
        <v>601</v>
      </c>
      <c r="H438" s="116">
        <v>0.50839999999999996</v>
      </c>
      <c r="I438" s="114">
        <f t="shared" si="54"/>
        <v>306</v>
      </c>
    </row>
    <row r="439" spans="1:9" x14ac:dyDescent="0.25">
      <c r="A439" s="170" t="s">
        <v>227</v>
      </c>
      <c r="B439" s="100" t="s">
        <v>59</v>
      </c>
      <c r="C439" s="102"/>
      <c r="D439" s="107"/>
      <c r="E439" s="100"/>
      <c r="F439" s="100"/>
      <c r="G439" s="115"/>
      <c r="H439" s="116"/>
      <c r="I439" s="114">
        <f>SUM(I440:I444)</f>
        <v>86</v>
      </c>
    </row>
    <row r="440" spans="1:9" x14ac:dyDescent="0.25">
      <c r="A440" s="170"/>
      <c r="B440" s="100"/>
      <c r="C440" s="102"/>
      <c r="D440" s="107">
        <v>19</v>
      </c>
      <c r="E440" s="100" t="str">
        <f>VLOOKUP(D440,Danh_muc_VL_DC_TB!$A$12:$G$34,2)</f>
        <v>Quạt trần 0,1 kW</v>
      </c>
      <c r="F440" s="100" t="str">
        <f>VLOOKUP(D440,Danh_muc_VL_DC_TB!$A$12:$G$34,3)</f>
        <v>Cái</v>
      </c>
      <c r="G440" s="114">
        <f>VLOOKUP(D440,Danh_muc_VL_DC_TB!$A$12:$G$34,7)</f>
        <v>833</v>
      </c>
      <c r="H440" s="116">
        <v>2.3099999999999999E-2</v>
      </c>
      <c r="I440" s="114">
        <f>ROUND(G440*H440,0)</f>
        <v>19</v>
      </c>
    </row>
    <row r="441" spans="1:9" x14ac:dyDescent="0.25">
      <c r="A441" s="170"/>
      <c r="B441" s="100"/>
      <c r="C441" s="102"/>
      <c r="D441" s="107">
        <v>18</v>
      </c>
      <c r="E441" s="100" t="str">
        <f>VLOOKUP(D441,Danh_muc_VL_DC_TB!$A$12:$G$34,2)</f>
        <v>Quạt thông gió 0,04 kW</v>
      </c>
      <c r="F441" s="100" t="str">
        <f>VLOOKUP(D441,Danh_muc_VL_DC_TB!$A$12:$G$34,3)</f>
        <v>Cái</v>
      </c>
      <c r="G441" s="114">
        <f>VLOOKUP(D441,Danh_muc_VL_DC_TB!$A$12:$G$34,7)</f>
        <v>801</v>
      </c>
      <c r="H441" s="116">
        <v>3.9E-2</v>
      </c>
      <c r="I441" s="114">
        <f>ROUND(G441*H441,0)</f>
        <v>31</v>
      </c>
    </row>
    <row r="442" spans="1:9" x14ac:dyDescent="0.25">
      <c r="A442" s="170"/>
      <c r="B442" s="100"/>
      <c r="C442" s="102"/>
      <c r="D442" s="107">
        <v>5</v>
      </c>
      <c r="E442" s="100" t="str">
        <f>VLOOKUP(D442,Danh_muc_VL_DC_TB!$A$12:$G$34,2)</f>
        <v>Bộ đèn neon 0,04 kW</v>
      </c>
      <c r="F442" s="100" t="str">
        <f>VLOOKUP(D442,Danh_muc_VL_DC_TB!$A$12:$G$34,3)</f>
        <v>Bộ</v>
      </c>
      <c r="G442" s="114">
        <f>VLOOKUP(D442,Danh_muc_VL_DC_TB!$A$12:$G$34,7)</f>
        <v>160</v>
      </c>
      <c r="H442" s="116">
        <v>2.3099999999999999E-2</v>
      </c>
      <c r="I442" s="114">
        <f>ROUND(G442*H442,0)</f>
        <v>4</v>
      </c>
    </row>
    <row r="443" spans="1:9" x14ac:dyDescent="0.25">
      <c r="A443" s="170"/>
      <c r="B443" s="100"/>
      <c r="C443" s="102"/>
      <c r="D443" s="107">
        <v>9</v>
      </c>
      <c r="E443" s="100" t="str">
        <f>VLOOKUP(D443,Danh_muc_VL_DC_TB!$A$12:$G$34,2)</f>
        <v>Ghế tựa</v>
      </c>
      <c r="F443" s="100" t="str">
        <f>VLOOKUP(D443,Danh_muc_VL_DC_TB!$A$12:$G$34,3)</f>
        <v>Cái</v>
      </c>
      <c r="G443" s="114">
        <f>VLOOKUP(D443,Danh_muc_VL_DC_TB!$A$12:$G$34,7)</f>
        <v>381</v>
      </c>
      <c r="H443" s="116">
        <v>4.6199999999999998E-2</v>
      </c>
      <c r="I443" s="114">
        <f>ROUND(G443*H443,0)</f>
        <v>18</v>
      </c>
    </row>
    <row r="444" spans="1:9" x14ac:dyDescent="0.25">
      <c r="A444" s="170"/>
      <c r="B444" s="100"/>
      <c r="C444" s="102"/>
      <c r="D444" s="107">
        <v>4</v>
      </c>
      <c r="E444" s="100" t="str">
        <f>VLOOKUP(D444,Danh_muc_VL_DC_TB!$A$12:$G$34,2)</f>
        <v>Bàn làm việc</v>
      </c>
      <c r="F444" s="100" t="str">
        <f>VLOOKUP(D444,Danh_muc_VL_DC_TB!$A$12:$G$34,3)</f>
        <v>Cái</v>
      </c>
      <c r="G444" s="114">
        <f>VLOOKUP(D444,Danh_muc_VL_DC_TB!$A$12:$G$34,7)</f>
        <v>601</v>
      </c>
      <c r="H444" s="116">
        <v>2.3099999999999999E-2</v>
      </c>
      <c r="I444" s="114">
        <f>ROUND(G444*H444,0)</f>
        <v>14</v>
      </c>
    </row>
    <row r="445" spans="1:9" x14ac:dyDescent="0.25">
      <c r="A445" s="170" t="s">
        <v>228</v>
      </c>
      <c r="B445" s="100" t="s">
        <v>60</v>
      </c>
      <c r="C445" s="102"/>
      <c r="D445" s="107"/>
      <c r="E445" s="100"/>
      <c r="F445" s="100"/>
      <c r="G445" s="115"/>
      <c r="H445" s="116"/>
      <c r="I445" s="114">
        <f>SUM(I446:I450)</f>
        <v>86</v>
      </c>
    </row>
    <row r="446" spans="1:9" x14ac:dyDescent="0.25">
      <c r="A446" s="170"/>
      <c r="B446" s="100"/>
      <c r="C446" s="102"/>
      <c r="D446" s="107">
        <v>19</v>
      </c>
      <c r="E446" s="100" t="str">
        <f>VLOOKUP(D446,Danh_muc_VL_DC_TB!$A$12:$G$34,2)</f>
        <v>Quạt trần 0,1 kW</v>
      </c>
      <c r="F446" s="100" t="str">
        <f>VLOOKUP(D446,Danh_muc_VL_DC_TB!$A$12:$G$34,3)</f>
        <v>Cái</v>
      </c>
      <c r="G446" s="114">
        <f>VLOOKUP(D446,Danh_muc_VL_DC_TB!$A$12:$G$34,7)</f>
        <v>833</v>
      </c>
      <c r="H446" s="116">
        <v>2.3099999999999999E-2</v>
      </c>
      <c r="I446" s="114">
        <f>ROUND(G446*H446,0)</f>
        <v>19</v>
      </c>
    </row>
    <row r="447" spans="1:9" x14ac:dyDescent="0.25">
      <c r="A447" s="170"/>
      <c r="B447" s="100"/>
      <c r="C447" s="102"/>
      <c r="D447" s="107">
        <v>18</v>
      </c>
      <c r="E447" s="100" t="str">
        <f>VLOOKUP(D447,Danh_muc_VL_DC_TB!$A$12:$G$34,2)</f>
        <v>Quạt thông gió 0,04 kW</v>
      </c>
      <c r="F447" s="100" t="str">
        <f>VLOOKUP(D447,Danh_muc_VL_DC_TB!$A$12:$G$34,3)</f>
        <v>Cái</v>
      </c>
      <c r="G447" s="114">
        <f>VLOOKUP(D447,Danh_muc_VL_DC_TB!$A$12:$G$34,7)</f>
        <v>801</v>
      </c>
      <c r="H447" s="116">
        <v>3.9E-2</v>
      </c>
      <c r="I447" s="114">
        <f>ROUND(G447*H447,0)</f>
        <v>31</v>
      </c>
    </row>
    <row r="448" spans="1:9" x14ac:dyDescent="0.25">
      <c r="A448" s="170"/>
      <c r="B448" s="100"/>
      <c r="C448" s="102"/>
      <c r="D448" s="107">
        <v>5</v>
      </c>
      <c r="E448" s="100" t="str">
        <f>VLOOKUP(D448,Danh_muc_VL_DC_TB!$A$12:$G$34,2)</f>
        <v>Bộ đèn neon 0,04 kW</v>
      </c>
      <c r="F448" s="100" t="str">
        <f>VLOOKUP(D448,Danh_muc_VL_DC_TB!$A$12:$G$34,3)</f>
        <v>Bộ</v>
      </c>
      <c r="G448" s="114">
        <f>VLOOKUP(D448,Danh_muc_VL_DC_TB!$A$12:$G$34,7)</f>
        <v>160</v>
      </c>
      <c r="H448" s="116">
        <v>2.3099999999999999E-2</v>
      </c>
      <c r="I448" s="114">
        <f>ROUND(G448*H448,0)</f>
        <v>4</v>
      </c>
    </row>
    <row r="449" spans="1:9" x14ac:dyDescent="0.25">
      <c r="A449" s="170"/>
      <c r="B449" s="100"/>
      <c r="C449" s="102"/>
      <c r="D449" s="107">
        <v>9</v>
      </c>
      <c r="E449" s="100" t="str">
        <f>VLOOKUP(D449,Danh_muc_VL_DC_TB!$A$12:$G$34,2)</f>
        <v>Ghế tựa</v>
      </c>
      <c r="F449" s="100" t="str">
        <f>VLOOKUP(D449,Danh_muc_VL_DC_TB!$A$12:$G$34,3)</f>
        <v>Cái</v>
      </c>
      <c r="G449" s="114">
        <f>VLOOKUP(D449,Danh_muc_VL_DC_TB!$A$12:$G$34,7)</f>
        <v>381</v>
      </c>
      <c r="H449" s="116">
        <v>4.6199999999999998E-2</v>
      </c>
      <c r="I449" s="114">
        <f>ROUND(G449*H449,0)</f>
        <v>18</v>
      </c>
    </row>
    <row r="450" spans="1:9" x14ac:dyDescent="0.25">
      <c r="A450" s="170"/>
      <c r="B450" s="100"/>
      <c r="C450" s="102"/>
      <c r="D450" s="107">
        <v>4</v>
      </c>
      <c r="E450" s="100" t="str">
        <f>VLOOKUP(D450,Danh_muc_VL_DC_TB!$A$12:$G$34,2)</f>
        <v>Bàn làm việc</v>
      </c>
      <c r="F450" s="100" t="str">
        <f>VLOOKUP(D450,Danh_muc_VL_DC_TB!$A$12:$G$34,3)</f>
        <v>Cái</v>
      </c>
      <c r="G450" s="114">
        <f>VLOOKUP(D450,Danh_muc_VL_DC_TB!$A$12:$G$34,7)</f>
        <v>601</v>
      </c>
      <c r="H450" s="116">
        <v>2.3099999999999999E-2</v>
      </c>
      <c r="I450" s="114">
        <f>ROUND(G450*H450,0)</f>
        <v>14</v>
      </c>
    </row>
    <row r="451" spans="1:9" ht="31.5" x14ac:dyDescent="0.25">
      <c r="A451" s="170" t="s">
        <v>229</v>
      </c>
      <c r="B451" s="100" t="s">
        <v>425</v>
      </c>
      <c r="C451" s="102"/>
      <c r="D451" s="107"/>
      <c r="E451" s="100"/>
      <c r="F451" s="100"/>
      <c r="G451" s="115"/>
      <c r="H451" s="116"/>
      <c r="I451" s="114"/>
    </row>
    <row r="452" spans="1:9" ht="31.5" x14ac:dyDescent="0.25">
      <c r="A452" s="173" t="s">
        <v>230</v>
      </c>
      <c r="B452" s="105" t="s">
        <v>61</v>
      </c>
      <c r="C452" s="101"/>
      <c r="D452" s="110"/>
      <c r="E452" s="105"/>
      <c r="F452" s="105"/>
      <c r="G452" s="115"/>
      <c r="H452" s="116"/>
      <c r="I452" s="114"/>
    </row>
    <row r="453" spans="1:9" ht="63" x14ac:dyDescent="0.25">
      <c r="A453" s="170" t="s">
        <v>231</v>
      </c>
      <c r="B453" s="100" t="s">
        <v>62</v>
      </c>
      <c r="C453" s="102"/>
      <c r="D453" s="107"/>
      <c r="E453" s="100"/>
      <c r="F453" s="100"/>
      <c r="G453" s="115"/>
      <c r="H453" s="116"/>
      <c r="I453" s="114"/>
    </row>
    <row r="454" spans="1:9" ht="31.5" x14ac:dyDescent="0.25">
      <c r="A454" s="170"/>
      <c r="B454" s="100" t="s">
        <v>312</v>
      </c>
      <c r="C454" s="102" t="s">
        <v>323</v>
      </c>
      <c r="D454" s="107"/>
      <c r="E454" s="100"/>
      <c r="F454" s="100"/>
      <c r="G454" s="115"/>
      <c r="H454" s="116"/>
      <c r="I454" s="114"/>
    </row>
    <row r="455" spans="1:9" ht="31.5" x14ac:dyDescent="0.25">
      <c r="A455" s="170"/>
      <c r="B455" s="100" t="s">
        <v>313</v>
      </c>
      <c r="C455" s="102" t="s">
        <v>309</v>
      </c>
      <c r="D455" s="107"/>
      <c r="E455" s="100"/>
      <c r="F455" s="100"/>
      <c r="G455" s="115"/>
      <c r="H455" s="116"/>
      <c r="I455" s="114"/>
    </row>
    <row r="456" spans="1:9" ht="31.5" x14ac:dyDescent="0.25">
      <c r="A456" s="170"/>
      <c r="B456" s="100" t="s">
        <v>314</v>
      </c>
      <c r="C456" s="102" t="s">
        <v>311</v>
      </c>
      <c r="D456" s="107"/>
      <c r="E456" s="100"/>
      <c r="F456" s="100"/>
      <c r="G456" s="115"/>
      <c r="H456" s="116"/>
      <c r="I456" s="114"/>
    </row>
    <row r="457" spans="1:9" ht="31.5" x14ac:dyDescent="0.25">
      <c r="A457" s="170"/>
      <c r="B457" s="100" t="s">
        <v>315</v>
      </c>
      <c r="C457" s="102" t="s">
        <v>324</v>
      </c>
      <c r="D457" s="107"/>
      <c r="E457" s="100"/>
      <c r="F457" s="100"/>
      <c r="G457" s="115"/>
      <c r="H457" s="116"/>
      <c r="I457" s="114"/>
    </row>
    <row r="458" spans="1:9" ht="31.5" x14ac:dyDescent="0.25">
      <c r="A458" s="170"/>
      <c r="B458" s="100" t="s">
        <v>316</v>
      </c>
      <c r="C458" s="102" t="s">
        <v>325</v>
      </c>
      <c r="D458" s="107"/>
      <c r="E458" s="100"/>
      <c r="F458" s="100"/>
      <c r="G458" s="115"/>
      <c r="H458" s="116"/>
      <c r="I458" s="114"/>
    </row>
    <row r="459" spans="1:9" ht="31.5" x14ac:dyDescent="0.25">
      <c r="A459" s="170"/>
      <c r="B459" s="100" t="s">
        <v>317</v>
      </c>
      <c r="C459" s="102" t="s">
        <v>326</v>
      </c>
      <c r="D459" s="107"/>
      <c r="E459" s="100"/>
      <c r="F459" s="100"/>
      <c r="G459" s="115"/>
      <c r="H459" s="116"/>
      <c r="I459" s="114"/>
    </row>
    <row r="460" spans="1:9" ht="31.5" x14ac:dyDescent="0.25">
      <c r="A460" s="170" t="s">
        <v>232</v>
      </c>
      <c r="B460" s="100" t="s">
        <v>64</v>
      </c>
      <c r="C460" s="102"/>
      <c r="D460" s="107"/>
      <c r="E460" s="100"/>
      <c r="F460" s="100"/>
      <c r="G460" s="115"/>
      <c r="H460" s="116"/>
      <c r="I460" s="114"/>
    </row>
    <row r="461" spans="1:9" ht="31.5" x14ac:dyDescent="0.25">
      <c r="A461" s="170" t="s">
        <v>331</v>
      </c>
      <c r="B461" s="100" t="s">
        <v>332</v>
      </c>
      <c r="C461" s="102"/>
      <c r="D461" s="107"/>
      <c r="E461" s="100"/>
      <c r="F461" s="100"/>
      <c r="G461" s="115"/>
      <c r="H461" s="116"/>
      <c r="I461" s="114"/>
    </row>
    <row r="462" spans="1:9" ht="31.5" x14ac:dyDescent="0.25">
      <c r="A462" s="170"/>
      <c r="B462" s="100" t="s">
        <v>312</v>
      </c>
      <c r="C462" s="102" t="s">
        <v>323</v>
      </c>
      <c r="D462" s="107"/>
      <c r="E462" s="100"/>
      <c r="F462" s="100"/>
      <c r="G462" s="115"/>
      <c r="H462" s="116"/>
      <c r="I462" s="114">
        <f>SUM(I463:I474)</f>
        <v>707</v>
      </c>
    </row>
    <row r="463" spans="1:9" x14ac:dyDescent="0.25">
      <c r="A463" s="170"/>
      <c r="B463" s="100"/>
      <c r="C463" s="102"/>
      <c r="D463" s="107">
        <v>17</v>
      </c>
      <c r="E463" s="100" t="str">
        <f>VLOOKUP(D463,Danh_muc_VL_DC_TB!$A$12:$G$34,2)</f>
        <v>Quần áo BHLĐ</v>
      </c>
      <c r="F463" s="100" t="str">
        <f>VLOOKUP(D463,Danh_muc_VL_DC_TB!$A$12:$G$34,3)</f>
        <v>Bộ</v>
      </c>
      <c r="G463" s="114">
        <f>VLOOKUP(D463,Danh_muc_VL_DC_TB!$A$12:$G$34,7)</f>
        <v>1282</v>
      </c>
      <c r="H463" s="116">
        <f>ROUND(H476*0.8,3)</f>
        <v>0.112</v>
      </c>
      <c r="I463" s="114">
        <f t="shared" ref="I463:I474" si="55">ROUND(G463*H463,0)</f>
        <v>144</v>
      </c>
    </row>
    <row r="464" spans="1:9" x14ac:dyDescent="0.25">
      <c r="A464" s="170"/>
      <c r="B464" s="100"/>
      <c r="C464" s="102"/>
      <c r="D464" s="107">
        <v>11</v>
      </c>
      <c r="E464" s="100" t="str">
        <f>VLOOKUP(D464,Danh_muc_VL_DC_TB!$A$12:$G$34,2)</f>
        <v>Khẩu trang</v>
      </c>
      <c r="F464" s="100" t="str">
        <f>VLOOKUP(D464,Danh_muc_VL_DC_TB!$A$12:$G$34,3)</f>
        <v>Cái</v>
      </c>
      <c r="G464" s="114">
        <f>VLOOKUP(D464,Danh_muc_VL_DC_TB!$A$12:$G$34,7)</f>
        <v>61</v>
      </c>
      <c r="H464" s="116">
        <f t="shared" ref="H464:H474" si="56">ROUND(H477*0.8,3)</f>
        <v>0.112</v>
      </c>
      <c r="I464" s="114">
        <f t="shared" si="55"/>
        <v>7</v>
      </c>
    </row>
    <row r="465" spans="1:9" x14ac:dyDescent="0.25">
      <c r="A465" s="170"/>
      <c r="B465" s="100"/>
      <c r="C465" s="102"/>
      <c r="D465" s="107">
        <v>19</v>
      </c>
      <c r="E465" s="100" t="str">
        <f>VLOOKUP(D465,Danh_muc_VL_DC_TB!$A$12:$G$34,2)</f>
        <v>Quạt trần 0,1 kW</v>
      </c>
      <c r="F465" s="100" t="str">
        <f>VLOOKUP(D465,Danh_muc_VL_DC_TB!$A$12:$G$34,3)</f>
        <v>Cái</v>
      </c>
      <c r="G465" s="114">
        <f>VLOOKUP(D465,Danh_muc_VL_DC_TB!$A$12:$G$34,7)</f>
        <v>833</v>
      </c>
      <c r="H465" s="116">
        <f t="shared" si="56"/>
        <v>1.6E-2</v>
      </c>
      <c r="I465" s="114">
        <f t="shared" si="55"/>
        <v>13</v>
      </c>
    </row>
    <row r="466" spans="1:9" x14ac:dyDescent="0.25">
      <c r="A466" s="170"/>
      <c r="B466" s="100"/>
      <c r="C466" s="102"/>
      <c r="D466" s="107">
        <v>18</v>
      </c>
      <c r="E466" s="100" t="str">
        <f>VLOOKUP(D466,Danh_muc_VL_DC_TB!$A$12:$G$34,2)</f>
        <v>Quạt thông gió 0,04 kW</v>
      </c>
      <c r="F466" s="100" t="str">
        <f>VLOOKUP(D466,Danh_muc_VL_DC_TB!$A$12:$G$34,3)</f>
        <v>Cái</v>
      </c>
      <c r="G466" s="114">
        <f>VLOOKUP(D466,Danh_muc_VL_DC_TB!$A$12:$G$34,7)</f>
        <v>801</v>
      </c>
      <c r="H466" s="116">
        <f t="shared" si="56"/>
        <v>1.6E-2</v>
      </c>
      <c r="I466" s="114">
        <f t="shared" si="55"/>
        <v>13</v>
      </c>
    </row>
    <row r="467" spans="1:9" x14ac:dyDescent="0.25">
      <c r="A467" s="170"/>
      <c r="B467" s="100"/>
      <c r="C467" s="102"/>
      <c r="D467" s="107">
        <v>5</v>
      </c>
      <c r="E467" s="100" t="str">
        <f>VLOOKUP(D467,Danh_muc_VL_DC_TB!$A$12:$G$34,2)</f>
        <v>Bộ đèn neon 0,04 kW</v>
      </c>
      <c r="F467" s="100" t="str">
        <f>VLOOKUP(D467,Danh_muc_VL_DC_TB!$A$12:$G$34,3)</f>
        <v>Bộ</v>
      </c>
      <c r="G467" s="114">
        <f>VLOOKUP(D467,Danh_muc_VL_DC_TB!$A$12:$G$34,7)</f>
        <v>160</v>
      </c>
      <c r="H467" s="116">
        <f t="shared" si="56"/>
        <v>0.112</v>
      </c>
      <c r="I467" s="114">
        <f t="shared" si="55"/>
        <v>18</v>
      </c>
    </row>
    <row r="468" spans="1:9" x14ac:dyDescent="0.25">
      <c r="A468" s="170"/>
      <c r="B468" s="100"/>
      <c r="C468" s="102"/>
      <c r="D468" s="107">
        <v>12</v>
      </c>
      <c r="E468" s="100" t="str">
        <f>VLOOKUP(D468,Danh_muc_VL_DC_TB!$A$12:$G$34,2)</f>
        <v>Máy hút ẩm 1,5 kW</v>
      </c>
      <c r="F468" s="100" t="str">
        <f>VLOOKUP(D468,Danh_muc_VL_DC_TB!$A$12:$G$34,3)</f>
        <v>Cái</v>
      </c>
      <c r="G468" s="114">
        <f>VLOOKUP(D468,Danh_muc_VL_DC_TB!$A$12:$G$34,7)</f>
        <v>2885</v>
      </c>
      <c r="H468" s="116">
        <f t="shared" si="56"/>
        <v>8.0000000000000002E-3</v>
      </c>
      <c r="I468" s="114">
        <f t="shared" si="55"/>
        <v>23</v>
      </c>
    </row>
    <row r="469" spans="1:9" x14ac:dyDescent="0.25">
      <c r="A469" s="170"/>
      <c r="B469" s="100"/>
      <c r="C469" s="102"/>
      <c r="D469" s="107">
        <v>9</v>
      </c>
      <c r="E469" s="100" t="str">
        <f>VLOOKUP(D469,Danh_muc_VL_DC_TB!$A$12:$G$34,2)</f>
        <v>Ghế tựa</v>
      </c>
      <c r="F469" s="100" t="str">
        <f>VLOOKUP(D469,Danh_muc_VL_DC_TB!$A$12:$G$34,3)</f>
        <v>Cái</v>
      </c>
      <c r="G469" s="114">
        <f>VLOOKUP(D469,Danh_muc_VL_DC_TB!$A$12:$G$34,7)</f>
        <v>381</v>
      </c>
      <c r="H469" s="116">
        <f t="shared" si="56"/>
        <v>0.112</v>
      </c>
      <c r="I469" s="114">
        <f t="shared" si="55"/>
        <v>43</v>
      </c>
    </row>
    <row r="470" spans="1:9" x14ac:dyDescent="0.25">
      <c r="A470" s="170"/>
      <c r="B470" s="100"/>
      <c r="C470" s="102"/>
      <c r="D470" s="107">
        <v>4</v>
      </c>
      <c r="E470" s="100" t="str">
        <f>VLOOKUP(D470,Danh_muc_VL_DC_TB!$A$12:$G$34,2)</f>
        <v>Bàn làm việc</v>
      </c>
      <c r="F470" s="100" t="str">
        <f>VLOOKUP(D470,Danh_muc_VL_DC_TB!$A$12:$G$34,3)</f>
        <v>Cái</v>
      </c>
      <c r="G470" s="114">
        <f>VLOOKUP(D470,Danh_muc_VL_DC_TB!$A$12:$G$34,7)</f>
        <v>601</v>
      </c>
      <c r="H470" s="116">
        <f t="shared" si="56"/>
        <v>0.112</v>
      </c>
      <c r="I470" s="114">
        <f t="shared" si="55"/>
        <v>67</v>
      </c>
    </row>
    <row r="471" spans="1:9" x14ac:dyDescent="0.25">
      <c r="A471" s="170"/>
      <c r="B471" s="100"/>
      <c r="C471" s="102"/>
      <c r="D471" s="107">
        <v>10</v>
      </c>
      <c r="E471" s="100" t="str">
        <f>VLOOKUP(D471,Danh_muc_VL_DC_TB!$A$12:$G$34,2)</f>
        <v>Giá để tài liệu</v>
      </c>
      <c r="F471" s="100" t="str">
        <f>VLOOKUP(D471,Danh_muc_VL_DC_TB!$A$12:$G$34,3)</f>
        <v>Cái</v>
      </c>
      <c r="G471" s="114">
        <f>VLOOKUP(D471,Danh_muc_VL_DC_TB!$A$12:$G$34,7)</f>
        <v>801</v>
      </c>
      <c r="H471" s="116">
        <f t="shared" si="56"/>
        <v>3.2000000000000001E-2</v>
      </c>
      <c r="I471" s="114">
        <f t="shared" si="55"/>
        <v>26</v>
      </c>
    </row>
    <row r="472" spans="1:9" x14ac:dyDescent="0.25">
      <c r="A472" s="170"/>
      <c r="B472" s="100"/>
      <c r="C472" s="102"/>
      <c r="D472" s="107">
        <v>7</v>
      </c>
      <c r="E472" s="100" t="str">
        <f>VLOOKUP(D472,Danh_muc_VL_DC_TB!$A$12:$G$34,2)</f>
        <v>Con lăn</v>
      </c>
      <c r="F472" s="100" t="str">
        <f>VLOOKUP(D472,Danh_muc_VL_DC_TB!$A$12:$G$34,3)</f>
        <v>Cái</v>
      </c>
      <c r="G472" s="114">
        <f>VLOOKUP(D472,Danh_muc_VL_DC_TB!$A$12:$G$34,7)</f>
        <v>321</v>
      </c>
      <c r="H472" s="116">
        <f t="shared" si="56"/>
        <v>8.0000000000000002E-3</v>
      </c>
      <c r="I472" s="114">
        <f t="shared" si="55"/>
        <v>3</v>
      </c>
    </row>
    <row r="473" spans="1:9" x14ac:dyDescent="0.25">
      <c r="A473" s="170"/>
      <c r="B473" s="100"/>
      <c r="C473" s="102"/>
      <c r="D473" s="107">
        <v>3</v>
      </c>
      <c r="E473" s="100" t="str">
        <f>VLOOKUP(D473,Danh_muc_VL_DC_TB!$A$12:$G$34,2)</f>
        <v>Bàn kính can vẽ</v>
      </c>
      <c r="F473" s="100" t="str">
        <f>VLOOKUP(D473,Danh_muc_VL_DC_TB!$A$12:$G$34,3)</f>
        <v>Cái</v>
      </c>
      <c r="G473" s="114">
        <f>VLOOKUP(D473,Danh_muc_VL_DC_TB!$A$12:$G$34,7)</f>
        <v>2564</v>
      </c>
      <c r="H473" s="116">
        <f t="shared" si="56"/>
        <v>0.112</v>
      </c>
      <c r="I473" s="114">
        <f t="shared" si="55"/>
        <v>287</v>
      </c>
    </row>
    <row r="474" spans="1:9" x14ac:dyDescent="0.25">
      <c r="A474" s="170"/>
      <c r="B474" s="100"/>
      <c r="C474" s="102"/>
      <c r="D474" s="107">
        <v>23</v>
      </c>
      <c r="E474" s="100" t="str">
        <f>VLOOKUP(D474,Danh_muc_VL_DC_TB!$A$12:$G$34,2)</f>
        <v>Xô nhựa 101</v>
      </c>
      <c r="F474" s="100" t="str">
        <f>VLOOKUP(D474,Danh_muc_VL_DC_TB!$A$12:$G$34,3)</f>
        <v>Cái</v>
      </c>
      <c r="G474" s="114">
        <f>VLOOKUP(D474,Danh_muc_VL_DC_TB!$A$12:$G$34,7)</f>
        <v>566</v>
      </c>
      <c r="H474" s="116">
        <f t="shared" si="56"/>
        <v>0.112</v>
      </c>
      <c r="I474" s="114">
        <f t="shared" si="55"/>
        <v>63</v>
      </c>
    </row>
    <row r="475" spans="1:9" ht="31.5" x14ac:dyDescent="0.25">
      <c r="A475" s="170"/>
      <c r="B475" s="100" t="s">
        <v>313</v>
      </c>
      <c r="C475" s="102" t="s">
        <v>309</v>
      </c>
      <c r="D475" s="107"/>
      <c r="E475" s="100"/>
      <c r="F475" s="100"/>
      <c r="G475" s="115"/>
      <c r="H475" s="116"/>
      <c r="I475" s="114">
        <f>SUM(I476:I487)</f>
        <v>882</v>
      </c>
    </row>
    <row r="476" spans="1:9" x14ac:dyDescent="0.25">
      <c r="A476" s="170"/>
      <c r="B476" s="100"/>
      <c r="C476" s="102"/>
      <c r="D476" s="107">
        <v>17</v>
      </c>
      <c r="E476" s="100" t="str">
        <f>VLOOKUP(D476,Danh_muc_VL_DC_TB!$A$12:$G$34,2)</f>
        <v>Quần áo BHLĐ</v>
      </c>
      <c r="F476" s="100" t="str">
        <f>VLOOKUP(D476,Danh_muc_VL_DC_TB!$A$12:$G$34,3)</f>
        <v>Bộ</v>
      </c>
      <c r="G476" s="114">
        <f>VLOOKUP(D476,Danh_muc_VL_DC_TB!$A$12:$G$34,7)</f>
        <v>1282</v>
      </c>
      <c r="H476" s="116">
        <v>0.14000000000000001</v>
      </c>
      <c r="I476" s="114">
        <f t="shared" ref="I476:I487" si="57">ROUND(G476*H476,0)</f>
        <v>179</v>
      </c>
    </row>
    <row r="477" spans="1:9" x14ac:dyDescent="0.25">
      <c r="A477" s="170"/>
      <c r="B477" s="100"/>
      <c r="C477" s="102"/>
      <c r="D477" s="107">
        <v>11</v>
      </c>
      <c r="E477" s="100" t="str">
        <f>VLOOKUP(D477,Danh_muc_VL_DC_TB!$A$12:$G$34,2)</f>
        <v>Khẩu trang</v>
      </c>
      <c r="F477" s="100" t="str">
        <f>VLOOKUP(D477,Danh_muc_VL_DC_TB!$A$12:$G$34,3)</f>
        <v>Cái</v>
      </c>
      <c r="G477" s="114">
        <f>VLOOKUP(D477,Danh_muc_VL_DC_TB!$A$12:$G$34,7)</f>
        <v>61</v>
      </c>
      <c r="H477" s="116">
        <v>0.14000000000000001</v>
      </c>
      <c r="I477" s="114">
        <f t="shared" si="57"/>
        <v>9</v>
      </c>
    </row>
    <row r="478" spans="1:9" x14ac:dyDescent="0.25">
      <c r="A478" s="170"/>
      <c r="B478" s="100"/>
      <c r="C478" s="102"/>
      <c r="D478" s="107">
        <v>19</v>
      </c>
      <c r="E478" s="100" t="str">
        <f>VLOOKUP(D478,Danh_muc_VL_DC_TB!$A$12:$G$34,2)</f>
        <v>Quạt trần 0,1 kW</v>
      </c>
      <c r="F478" s="100" t="str">
        <f>VLOOKUP(D478,Danh_muc_VL_DC_TB!$A$12:$G$34,3)</f>
        <v>Cái</v>
      </c>
      <c r="G478" s="114">
        <f>VLOOKUP(D478,Danh_muc_VL_DC_TB!$A$12:$G$34,7)</f>
        <v>833</v>
      </c>
      <c r="H478" s="116">
        <v>0.02</v>
      </c>
      <c r="I478" s="114">
        <f t="shared" si="57"/>
        <v>17</v>
      </c>
    </row>
    <row r="479" spans="1:9" x14ac:dyDescent="0.25">
      <c r="A479" s="170"/>
      <c r="B479" s="100"/>
      <c r="C479" s="102"/>
      <c r="D479" s="107">
        <v>18</v>
      </c>
      <c r="E479" s="100" t="str">
        <f>VLOOKUP(D479,Danh_muc_VL_DC_TB!$A$12:$G$34,2)</f>
        <v>Quạt thông gió 0,04 kW</v>
      </c>
      <c r="F479" s="100" t="str">
        <f>VLOOKUP(D479,Danh_muc_VL_DC_TB!$A$12:$G$34,3)</f>
        <v>Cái</v>
      </c>
      <c r="G479" s="114">
        <f>VLOOKUP(D479,Danh_muc_VL_DC_TB!$A$12:$G$34,7)</f>
        <v>801</v>
      </c>
      <c r="H479" s="116">
        <v>0.02</v>
      </c>
      <c r="I479" s="114">
        <f t="shared" si="57"/>
        <v>16</v>
      </c>
    </row>
    <row r="480" spans="1:9" x14ac:dyDescent="0.25">
      <c r="A480" s="170"/>
      <c r="B480" s="100"/>
      <c r="C480" s="102"/>
      <c r="D480" s="107">
        <v>5</v>
      </c>
      <c r="E480" s="100" t="str">
        <f>VLOOKUP(D480,Danh_muc_VL_DC_TB!$A$12:$G$34,2)</f>
        <v>Bộ đèn neon 0,04 kW</v>
      </c>
      <c r="F480" s="100" t="str">
        <f>VLOOKUP(D480,Danh_muc_VL_DC_TB!$A$12:$G$34,3)</f>
        <v>Bộ</v>
      </c>
      <c r="G480" s="114">
        <f>VLOOKUP(D480,Danh_muc_VL_DC_TB!$A$12:$G$34,7)</f>
        <v>160</v>
      </c>
      <c r="H480" s="116">
        <v>0.14000000000000001</v>
      </c>
      <c r="I480" s="114">
        <f t="shared" si="57"/>
        <v>22</v>
      </c>
    </row>
    <row r="481" spans="1:9" x14ac:dyDescent="0.25">
      <c r="A481" s="170"/>
      <c r="B481" s="100"/>
      <c r="C481" s="102"/>
      <c r="D481" s="107">
        <v>12</v>
      </c>
      <c r="E481" s="100" t="str">
        <f>VLOOKUP(D481,Danh_muc_VL_DC_TB!$A$12:$G$34,2)</f>
        <v>Máy hút ẩm 1,5 kW</v>
      </c>
      <c r="F481" s="100" t="str">
        <f>VLOOKUP(D481,Danh_muc_VL_DC_TB!$A$12:$G$34,3)</f>
        <v>Cái</v>
      </c>
      <c r="G481" s="114">
        <f>VLOOKUP(D481,Danh_muc_VL_DC_TB!$A$12:$G$34,7)</f>
        <v>2885</v>
      </c>
      <c r="H481" s="116">
        <v>0.01</v>
      </c>
      <c r="I481" s="114">
        <f t="shared" si="57"/>
        <v>29</v>
      </c>
    </row>
    <row r="482" spans="1:9" x14ac:dyDescent="0.25">
      <c r="A482" s="170"/>
      <c r="B482" s="100"/>
      <c r="C482" s="102"/>
      <c r="D482" s="107">
        <v>9</v>
      </c>
      <c r="E482" s="100" t="str">
        <f>VLOOKUP(D482,Danh_muc_VL_DC_TB!$A$12:$G$34,2)</f>
        <v>Ghế tựa</v>
      </c>
      <c r="F482" s="100" t="str">
        <f>VLOOKUP(D482,Danh_muc_VL_DC_TB!$A$12:$G$34,3)</f>
        <v>Cái</v>
      </c>
      <c r="G482" s="114">
        <f>VLOOKUP(D482,Danh_muc_VL_DC_TB!$A$12:$G$34,7)</f>
        <v>381</v>
      </c>
      <c r="H482" s="116">
        <v>0.14000000000000001</v>
      </c>
      <c r="I482" s="114">
        <f t="shared" si="57"/>
        <v>53</v>
      </c>
    </row>
    <row r="483" spans="1:9" x14ac:dyDescent="0.25">
      <c r="A483" s="170"/>
      <c r="B483" s="100"/>
      <c r="C483" s="102"/>
      <c r="D483" s="107">
        <v>4</v>
      </c>
      <c r="E483" s="100" t="str">
        <f>VLOOKUP(D483,Danh_muc_VL_DC_TB!$A$12:$G$34,2)</f>
        <v>Bàn làm việc</v>
      </c>
      <c r="F483" s="100" t="str">
        <f>VLOOKUP(D483,Danh_muc_VL_DC_TB!$A$12:$G$34,3)</f>
        <v>Cái</v>
      </c>
      <c r="G483" s="114">
        <f>VLOOKUP(D483,Danh_muc_VL_DC_TB!$A$12:$G$34,7)</f>
        <v>601</v>
      </c>
      <c r="H483" s="116">
        <v>0.14000000000000001</v>
      </c>
      <c r="I483" s="114">
        <f t="shared" si="57"/>
        <v>84</v>
      </c>
    </row>
    <row r="484" spans="1:9" x14ac:dyDescent="0.25">
      <c r="A484" s="170"/>
      <c r="B484" s="100"/>
      <c r="C484" s="102"/>
      <c r="D484" s="107">
        <v>10</v>
      </c>
      <c r="E484" s="100" t="str">
        <f>VLOOKUP(D484,Danh_muc_VL_DC_TB!$A$12:$G$34,2)</f>
        <v>Giá để tài liệu</v>
      </c>
      <c r="F484" s="100" t="str">
        <f>VLOOKUP(D484,Danh_muc_VL_DC_TB!$A$12:$G$34,3)</f>
        <v>Cái</v>
      </c>
      <c r="G484" s="114">
        <f>VLOOKUP(D484,Danh_muc_VL_DC_TB!$A$12:$G$34,7)</f>
        <v>801</v>
      </c>
      <c r="H484" s="116">
        <v>0.04</v>
      </c>
      <c r="I484" s="114">
        <f t="shared" si="57"/>
        <v>32</v>
      </c>
    </row>
    <row r="485" spans="1:9" x14ac:dyDescent="0.25">
      <c r="A485" s="170"/>
      <c r="B485" s="100"/>
      <c r="C485" s="102"/>
      <c r="D485" s="107">
        <v>7</v>
      </c>
      <c r="E485" s="100" t="str">
        <f>VLOOKUP(D485,Danh_muc_VL_DC_TB!$A$12:$G$34,2)</f>
        <v>Con lăn</v>
      </c>
      <c r="F485" s="100" t="str">
        <f>VLOOKUP(D485,Danh_muc_VL_DC_TB!$A$12:$G$34,3)</f>
        <v>Cái</v>
      </c>
      <c r="G485" s="114">
        <f>VLOOKUP(D485,Danh_muc_VL_DC_TB!$A$12:$G$34,7)</f>
        <v>321</v>
      </c>
      <c r="H485" s="116">
        <v>0.01</v>
      </c>
      <c r="I485" s="114">
        <f t="shared" si="57"/>
        <v>3</v>
      </c>
    </row>
    <row r="486" spans="1:9" x14ac:dyDescent="0.25">
      <c r="A486" s="170"/>
      <c r="B486" s="100"/>
      <c r="C486" s="102"/>
      <c r="D486" s="107">
        <v>3</v>
      </c>
      <c r="E486" s="100" t="str">
        <f>VLOOKUP(D486,Danh_muc_VL_DC_TB!$A$12:$G$34,2)</f>
        <v>Bàn kính can vẽ</v>
      </c>
      <c r="F486" s="100" t="str">
        <f>VLOOKUP(D486,Danh_muc_VL_DC_TB!$A$12:$G$34,3)</f>
        <v>Cái</v>
      </c>
      <c r="G486" s="114">
        <f>VLOOKUP(D486,Danh_muc_VL_DC_TB!$A$12:$G$34,7)</f>
        <v>2564</v>
      </c>
      <c r="H486" s="116">
        <v>0.14000000000000001</v>
      </c>
      <c r="I486" s="114">
        <f t="shared" si="57"/>
        <v>359</v>
      </c>
    </row>
    <row r="487" spans="1:9" x14ac:dyDescent="0.25">
      <c r="A487" s="170"/>
      <c r="B487" s="100"/>
      <c r="C487" s="102"/>
      <c r="D487" s="107">
        <v>23</v>
      </c>
      <c r="E487" s="100" t="str">
        <f>VLOOKUP(D487,Danh_muc_VL_DC_TB!$A$12:$G$34,2)</f>
        <v>Xô nhựa 101</v>
      </c>
      <c r="F487" s="100" t="str">
        <f>VLOOKUP(D487,Danh_muc_VL_DC_TB!$A$12:$G$34,3)</f>
        <v>Cái</v>
      </c>
      <c r="G487" s="114">
        <f>VLOOKUP(D487,Danh_muc_VL_DC_TB!$A$12:$G$34,7)</f>
        <v>566</v>
      </c>
      <c r="H487" s="116">
        <v>0.14000000000000001</v>
      </c>
      <c r="I487" s="114">
        <f t="shared" si="57"/>
        <v>79</v>
      </c>
    </row>
    <row r="488" spans="1:9" ht="31.5" x14ac:dyDescent="0.25">
      <c r="A488" s="170"/>
      <c r="B488" s="100" t="s">
        <v>314</v>
      </c>
      <c r="C488" s="102" t="s">
        <v>311</v>
      </c>
      <c r="D488" s="107"/>
      <c r="E488" s="100"/>
      <c r="F488" s="100"/>
      <c r="G488" s="115"/>
      <c r="H488" s="116"/>
      <c r="I488" s="114">
        <f>SUM(I489:I500)</f>
        <v>1324</v>
      </c>
    </row>
    <row r="489" spans="1:9" x14ac:dyDescent="0.25">
      <c r="A489" s="170"/>
      <c r="B489" s="100"/>
      <c r="C489" s="102"/>
      <c r="D489" s="107">
        <v>17</v>
      </c>
      <c r="E489" s="100" t="str">
        <f>VLOOKUP(D489,Danh_muc_VL_DC_TB!$A$12:$G$34,2)</f>
        <v>Quần áo BHLĐ</v>
      </c>
      <c r="F489" s="100" t="str">
        <f>VLOOKUP(D489,Danh_muc_VL_DC_TB!$A$12:$G$34,3)</f>
        <v>Bộ</v>
      </c>
      <c r="G489" s="114">
        <f>VLOOKUP(D489,Danh_muc_VL_DC_TB!$A$12:$G$34,7)</f>
        <v>1282</v>
      </c>
      <c r="H489" s="116">
        <f>ROUND(H476*1.5,3)</f>
        <v>0.21</v>
      </c>
      <c r="I489" s="114">
        <f t="shared" ref="I489:I500" si="58">ROUND(G489*H489,0)</f>
        <v>269</v>
      </c>
    </row>
    <row r="490" spans="1:9" x14ac:dyDescent="0.25">
      <c r="A490" s="170"/>
      <c r="B490" s="100"/>
      <c r="C490" s="102"/>
      <c r="D490" s="107">
        <v>11</v>
      </c>
      <c r="E490" s="100" t="str">
        <f>VLOOKUP(D490,Danh_muc_VL_DC_TB!$A$12:$G$34,2)</f>
        <v>Khẩu trang</v>
      </c>
      <c r="F490" s="100" t="str">
        <f>VLOOKUP(D490,Danh_muc_VL_DC_TB!$A$12:$G$34,3)</f>
        <v>Cái</v>
      </c>
      <c r="G490" s="114">
        <f>VLOOKUP(D490,Danh_muc_VL_DC_TB!$A$12:$G$34,7)</f>
        <v>61</v>
      </c>
      <c r="H490" s="116">
        <f t="shared" ref="H490:H500" si="59">ROUND(H477*1.5,3)</f>
        <v>0.21</v>
      </c>
      <c r="I490" s="114">
        <f t="shared" si="58"/>
        <v>13</v>
      </c>
    </row>
    <row r="491" spans="1:9" x14ac:dyDescent="0.25">
      <c r="A491" s="170"/>
      <c r="B491" s="100"/>
      <c r="C491" s="102"/>
      <c r="D491" s="107">
        <v>19</v>
      </c>
      <c r="E491" s="100" t="str">
        <f>VLOOKUP(D491,Danh_muc_VL_DC_TB!$A$12:$G$34,2)</f>
        <v>Quạt trần 0,1 kW</v>
      </c>
      <c r="F491" s="100" t="str">
        <f>VLOOKUP(D491,Danh_muc_VL_DC_TB!$A$12:$G$34,3)</f>
        <v>Cái</v>
      </c>
      <c r="G491" s="114">
        <f>VLOOKUP(D491,Danh_muc_VL_DC_TB!$A$12:$G$34,7)</f>
        <v>833</v>
      </c>
      <c r="H491" s="116">
        <f t="shared" si="59"/>
        <v>0.03</v>
      </c>
      <c r="I491" s="114">
        <f t="shared" si="58"/>
        <v>25</v>
      </c>
    </row>
    <row r="492" spans="1:9" x14ac:dyDescent="0.25">
      <c r="A492" s="170"/>
      <c r="B492" s="100"/>
      <c r="C492" s="102"/>
      <c r="D492" s="107">
        <v>18</v>
      </c>
      <c r="E492" s="100" t="str">
        <f>VLOOKUP(D492,Danh_muc_VL_DC_TB!$A$12:$G$34,2)</f>
        <v>Quạt thông gió 0,04 kW</v>
      </c>
      <c r="F492" s="100" t="str">
        <f>VLOOKUP(D492,Danh_muc_VL_DC_TB!$A$12:$G$34,3)</f>
        <v>Cái</v>
      </c>
      <c r="G492" s="114">
        <f>VLOOKUP(D492,Danh_muc_VL_DC_TB!$A$12:$G$34,7)</f>
        <v>801</v>
      </c>
      <c r="H492" s="116">
        <f t="shared" si="59"/>
        <v>0.03</v>
      </c>
      <c r="I492" s="114">
        <f t="shared" si="58"/>
        <v>24</v>
      </c>
    </row>
    <row r="493" spans="1:9" x14ac:dyDescent="0.25">
      <c r="A493" s="170"/>
      <c r="B493" s="100"/>
      <c r="C493" s="102"/>
      <c r="D493" s="107">
        <v>5</v>
      </c>
      <c r="E493" s="100" t="str">
        <f>VLOOKUP(D493,Danh_muc_VL_DC_TB!$A$12:$G$34,2)</f>
        <v>Bộ đèn neon 0,04 kW</v>
      </c>
      <c r="F493" s="100" t="str">
        <f>VLOOKUP(D493,Danh_muc_VL_DC_TB!$A$12:$G$34,3)</f>
        <v>Bộ</v>
      </c>
      <c r="G493" s="114">
        <f>VLOOKUP(D493,Danh_muc_VL_DC_TB!$A$12:$G$34,7)</f>
        <v>160</v>
      </c>
      <c r="H493" s="116">
        <f t="shared" si="59"/>
        <v>0.21</v>
      </c>
      <c r="I493" s="114">
        <f t="shared" si="58"/>
        <v>34</v>
      </c>
    </row>
    <row r="494" spans="1:9" x14ac:dyDescent="0.25">
      <c r="A494" s="170"/>
      <c r="B494" s="100"/>
      <c r="C494" s="102"/>
      <c r="D494" s="107">
        <v>12</v>
      </c>
      <c r="E494" s="100" t="str">
        <f>VLOOKUP(D494,Danh_muc_VL_DC_TB!$A$12:$G$34,2)</f>
        <v>Máy hút ẩm 1,5 kW</v>
      </c>
      <c r="F494" s="100" t="str">
        <f>VLOOKUP(D494,Danh_muc_VL_DC_TB!$A$12:$G$34,3)</f>
        <v>Cái</v>
      </c>
      <c r="G494" s="114">
        <f>VLOOKUP(D494,Danh_muc_VL_DC_TB!$A$12:$G$34,7)</f>
        <v>2885</v>
      </c>
      <c r="H494" s="116">
        <f t="shared" si="59"/>
        <v>1.4999999999999999E-2</v>
      </c>
      <c r="I494" s="114">
        <f t="shared" si="58"/>
        <v>43</v>
      </c>
    </row>
    <row r="495" spans="1:9" x14ac:dyDescent="0.25">
      <c r="A495" s="170"/>
      <c r="B495" s="100"/>
      <c r="C495" s="102"/>
      <c r="D495" s="107">
        <v>9</v>
      </c>
      <c r="E495" s="100" t="str">
        <f>VLOOKUP(D495,Danh_muc_VL_DC_TB!$A$12:$G$34,2)</f>
        <v>Ghế tựa</v>
      </c>
      <c r="F495" s="100" t="str">
        <f>VLOOKUP(D495,Danh_muc_VL_DC_TB!$A$12:$G$34,3)</f>
        <v>Cái</v>
      </c>
      <c r="G495" s="114">
        <f>VLOOKUP(D495,Danh_muc_VL_DC_TB!$A$12:$G$34,7)</f>
        <v>381</v>
      </c>
      <c r="H495" s="116">
        <f t="shared" si="59"/>
        <v>0.21</v>
      </c>
      <c r="I495" s="114">
        <f t="shared" si="58"/>
        <v>80</v>
      </c>
    </row>
    <row r="496" spans="1:9" x14ac:dyDescent="0.25">
      <c r="A496" s="170"/>
      <c r="B496" s="100"/>
      <c r="C496" s="102"/>
      <c r="D496" s="107">
        <v>4</v>
      </c>
      <c r="E496" s="100" t="str">
        <f>VLOOKUP(D496,Danh_muc_VL_DC_TB!$A$12:$G$34,2)</f>
        <v>Bàn làm việc</v>
      </c>
      <c r="F496" s="100" t="str">
        <f>VLOOKUP(D496,Danh_muc_VL_DC_TB!$A$12:$G$34,3)</f>
        <v>Cái</v>
      </c>
      <c r="G496" s="114">
        <f>VLOOKUP(D496,Danh_muc_VL_DC_TB!$A$12:$G$34,7)</f>
        <v>601</v>
      </c>
      <c r="H496" s="116">
        <f t="shared" si="59"/>
        <v>0.21</v>
      </c>
      <c r="I496" s="114">
        <f t="shared" si="58"/>
        <v>126</v>
      </c>
    </row>
    <row r="497" spans="1:9" x14ac:dyDescent="0.25">
      <c r="A497" s="170"/>
      <c r="B497" s="100"/>
      <c r="C497" s="102"/>
      <c r="D497" s="107">
        <v>10</v>
      </c>
      <c r="E497" s="100" t="str">
        <f>VLOOKUP(D497,Danh_muc_VL_DC_TB!$A$12:$G$34,2)</f>
        <v>Giá để tài liệu</v>
      </c>
      <c r="F497" s="100" t="str">
        <f>VLOOKUP(D497,Danh_muc_VL_DC_TB!$A$12:$G$34,3)</f>
        <v>Cái</v>
      </c>
      <c r="G497" s="114">
        <f>VLOOKUP(D497,Danh_muc_VL_DC_TB!$A$12:$G$34,7)</f>
        <v>801</v>
      </c>
      <c r="H497" s="116">
        <f t="shared" si="59"/>
        <v>0.06</v>
      </c>
      <c r="I497" s="114">
        <f t="shared" si="58"/>
        <v>48</v>
      </c>
    </row>
    <row r="498" spans="1:9" x14ac:dyDescent="0.25">
      <c r="A498" s="170"/>
      <c r="B498" s="100"/>
      <c r="C498" s="102"/>
      <c r="D498" s="107">
        <v>7</v>
      </c>
      <c r="E498" s="100" t="str">
        <f>VLOOKUP(D498,Danh_muc_VL_DC_TB!$A$12:$G$34,2)</f>
        <v>Con lăn</v>
      </c>
      <c r="F498" s="100" t="str">
        <f>VLOOKUP(D498,Danh_muc_VL_DC_TB!$A$12:$G$34,3)</f>
        <v>Cái</v>
      </c>
      <c r="G498" s="114">
        <f>VLOOKUP(D498,Danh_muc_VL_DC_TB!$A$12:$G$34,7)</f>
        <v>321</v>
      </c>
      <c r="H498" s="116">
        <f t="shared" si="59"/>
        <v>1.4999999999999999E-2</v>
      </c>
      <c r="I498" s="114">
        <f t="shared" si="58"/>
        <v>5</v>
      </c>
    </row>
    <row r="499" spans="1:9" x14ac:dyDescent="0.25">
      <c r="A499" s="170"/>
      <c r="B499" s="100"/>
      <c r="C499" s="102"/>
      <c r="D499" s="107">
        <v>3</v>
      </c>
      <c r="E499" s="100" t="str">
        <f>VLOOKUP(D499,Danh_muc_VL_DC_TB!$A$12:$G$34,2)</f>
        <v>Bàn kính can vẽ</v>
      </c>
      <c r="F499" s="100" t="str">
        <f>VLOOKUP(D499,Danh_muc_VL_DC_TB!$A$12:$G$34,3)</f>
        <v>Cái</v>
      </c>
      <c r="G499" s="114">
        <f>VLOOKUP(D499,Danh_muc_VL_DC_TB!$A$12:$G$34,7)</f>
        <v>2564</v>
      </c>
      <c r="H499" s="116">
        <f t="shared" si="59"/>
        <v>0.21</v>
      </c>
      <c r="I499" s="114">
        <f t="shared" si="58"/>
        <v>538</v>
      </c>
    </row>
    <row r="500" spans="1:9" x14ac:dyDescent="0.25">
      <c r="A500" s="170"/>
      <c r="B500" s="100"/>
      <c r="C500" s="102"/>
      <c r="D500" s="107">
        <v>23</v>
      </c>
      <c r="E500" s="100" t="str">
        <f>VLOOKUP(D500,Danh_muc_VL_DC_TB!$A$12:$G$34,2)</f>
        <v>Xô nhựa 101</v>
      </c>
      <c r="F500" s="100" t="str">
        <f>VLOOKUP(D500,Danh_muc_VL_DC_TB!$A$12:$G$34,3)</f>
        <v>Cái</v>
      </c>
      <c r="G500" s="114">
        <f>VLOOKUP(D500,Danh_muc_VL_DC_TB!$A$12:$G$34,7)</f>
        <v>566</v>
      </c>
      <c r="H500" s="116">
        <f t="shared" si="59"/>
        <v>0.21</v>
      </c>
      <c r="I500" s="114">
        <f t="shared" si="58"/>
        <v>119</v>
      </c>
    </row>
    <row r="501" spans="1:9" ht="31.5" x14ac:dyDescent="0.25">
      <c r="A501" s="170"/>
      <c r="B501" s="100" t="s">
        <v>315</v>
      </c>
      <c r="C501" s="102" t="s">
        <v>324</v>
      </c>
      <c r="D501" s="107"/>
      <c r="E501" s="100"/>
      <c r="F501" s="100"/>
      <c r="G501" s="115"/>
      <c r="H501" s="116"/>
      <c r="I501" s="114">
        <f>SUM(I502:I513)</f>
        <v>2206</v>
      </c>
    </row>
    <row r="502" spans="1:9" x14ac:dyDescent="0.25">
      <c r="A502" s="170"/>
      <c r="B502" s="100"/>
      <c r="C502" s="102"/>
      <c r="D502" s="107">
        <v>17</v>
      </c>
      <c r="E502" s="100" t="str">
        <f>VLOOKUP(D502,Danh_muc_VL_DC_TB!$A$12:$G$34,2)</f>
        <v>Quần áo BHLĐ</v>
      </c>
      <c r="F502" s="100" t="str">
        <f>VLOOKUP(D502,Danh_muc_VL_DC_TB!$A$12:$G$34,3)</f>
        <v>Bộ</v>
      </c>
      <c r="G502" s="114">
        <f>VLOOKUP(D502,Danh_muc_VL_DC_TB!$A$12:$G$34,7)</f>
        <v>1282</v>
      </c>
      <c r="H502" s="116">
        <f>ROUND(H476*2.5,3)</f>
        <v>0.35</v>
      </c>
      <c r="I502" s="114">
        <f t="shared" ref="I502:I513" si="60">ROUND(G502*H502,0)</f>
        <v>449</v>
      </c>
    </row>
    <row r="503" spans="1:9" x14ac:dyDescent="0.25">
      <c r="A503" s="170"/>
      <c r="B503" s="100"/>
      <c r="C503" s="102"/>
      <c r="D503" s="107">
        <v>11</v>
      </c>
      <c r="E503" s="100" t="str">
        <f>VLOOKUP(D503,Danh_muc_VL_DC_TB!$A$12:$G$34,2)</f>
        <v>Khẩu trang</v>
      </c>
      <c r="F503" s="100" t="str">
        <f>VLOOKUP(D503,Danh_muc_VL_DC_TB!$A$12:$G$34,3)</f>
        <v>Cái</v>
      </c>
      <c r="G503" s="114">
        <f>VLOOKUP(D503,Danh_muc_VL_DC_TB!$A$12:$G$34,7)</f>
        <v>61</v>
      </c>
      <c r="H503" s="116">
        <f t="shared" ref="H503:H513" si="61">ROUND(H477*2.5,3)</f>
        <v>0.35</v>
      </c>
      <c r="I503" s="114">
        <f t="shared" si="60"/>
        <v>21</v>
      </c>
    </row>
    <row r="504" spans="1:9" x14ac:dyDescent="0.25">
      <c r="A504" s="170"/>
      <c r="B504" s="100"/>
      <c r="C504" s="102"/>
      <c r="D504" s="107">
        <v>19</v>
      </c>
      <c r="E504" s="100" t="str">
        <f>VLOOKUP(D504,Danh_muc_VL_DC_TB!$A$12:$G$34,2)</f>
        <v>Quạt trần 0,1 kW</v>
      </c>
      <c r="F504" s="100" t="str">
        <f>VLOOKUP(D504,Danh_muc_VL_DC_TB!$A$12:$G$34,3)</f>
        <v>Cái</v>
      </c>
      <c r="G504" s="114">
        <f>VLOOKUP(D504,Danh_muc_VL_DC_TB!$A$12:$G$34,7)</f>
        <v>833</v>
      </c>
      <c r="H504" s="116">
        <f t="shared" si="61"/>
        <v>0.05</v>
      </c>
      <c r="I504" s="114">
        <f t="shared" si="60"/>
        <v>42</v>
      </c>
    </row>
    <row r="505" spans="1:9" x14ac:dyDescent="0.25">
      <c r="A505" s="170"/>
      <c r="B505" s="100"/>
      <c r="C505" s="102"/>
      <c r="D505" s="107">
        <v>18</v>
      </c>
      <c r="E505" s="100" t="str">
        <f>VLOOKUP(D505,Danh_muc_VL_DC_TB!$A$12:$G$34,2)</f>
        <v>Quạt thông gió 0,04 kW</v>
      </c>
      <c r="F505" s="100" t="str">
        <f>VLOOKUP(D505,Danh_muc_VL_DC_TB!$A$12:$G$34,3)</f>
        <v>Cái</v>
      </c>
      <c r="G505" s="114">
        <f>VLOOKUP(D505,Danh_muc_VL_DC_TB!$A$12:$G$34,7)</f>
        <v>801</v>
      </c>
      <c r="H505" s="116">
        <f t="shared" si="61"/>
        <v>0.05</v>
      </c>
      <c r="I505" s="114">
        <f t="shared" si="60"/>
        <v>40</v>
      </c>
    </row>
    <row r="506" spans="1:9" x14ac:dyDescent="0.25">
      <c r="A506" s="170"/>
      <c r="B506" s="100"/>
      <c r="C506" s="102"/>
      <c r="D506" s="107">
        <v>5</v>
      </c>
      <c r="E506" s="100" t="str">
        <f>VLOOKUP(D506,Danh_muc_VL_DC_TB!$A$12:$G$34,2)</f>
        <v>Bộ đèn neon 0,04 kW</v>
      </c>
      <c r="F506" s="100" t="str">
        <f>VLOOKUP(D506,Danh_muc_VL_DC_TB!$A$12:$G$34,3)</f>
        <v>Bộ</v>
      </c>
      <c r="G506" s="114">
        <f>VLOOKUP(D506,Danh_muc_VL_DC_TB!$A$12:$G$34,7)</f>
        <v>160</v>
      </c>
      <c r="H506" s="116">
        <f t="shared" si="61"/>
        <v>0.35</v>
      </c>
      <c r="I506" s="114">
        <f t="shared" si="60"/>
        <v>56</v>
      </c>
    </row>
    <row r="507" spans="1:9" x14ac:dyDescent="0.25">
      <c r="A507" s="170"/>
      <c r="B507" s="100"/>
      <c r="C507" s="102"/>
      <c r="D507" s="107">
        <v>12</v>
      </c>
      <c r="E507" s="100" t="str">
        <f>VLOOKUP(D507,Danh_muc_VL_DC_TB!$A$12:$G$34,2)</f>
        <v>Máy hút ẩm 1,5 kW</v>
      </c>
      <c r="F507" s="100" t="str">
        <f>VLOOKUP(D507,Danh_muc_VL_DC_TB!$A$12:$G$34,3)</f>
        <v>Cái</v>
      </c>
      <c r="G507" s="114">
        <f>VLOOKUP(D507,Danh_muc_VL_DC_TB!$A$12:$G$34,7)</f>
        <v>2885</v>
      </c>
      <c r="H507" s="116">
        <f t="shared" si="61"/>
        <v>2.5000000000000001E-2</v>
      </c>
      <c r="I507" s="114">
        <f t="shared" si="60"/>
        <v>72</v>
      </c>
    </row>
    <row r="508" spans="1:9" x14ac:dyDescent="0.25">
      <c r="A508" s="170"/>
      <c r="B508" s="100"/>
      <c r="C508" s="102"/>
      <c r="D508" s="107">
        <v>9</v>
      </c>
      <c r="E508" s="100" t="str">
        <f>VLOOKUP(D508,Danh_muc_VL_DC_TB!$A$12:$G$34,2)</f>
        <v>Ghế tựa</v>
      </c>
      <c r="F508" s="100" t="str">
        <f>VLOOKUP(D508,Danh_muc_VL_DC_TB!$A$12:$G$34,3)</f>
        <v>Cái</v>
      </c>
      <c r="G508" s="114">
        <f>VLOOKUP(D508,Danh_muc_VL_DC_TB!$A$12:$G$34,7)</f>
        <v>381</v>
      </c>
      <c r="H508" s="116">
        <f t="shared" si="61"/>
        <v>0.35</v>
      </c>
      <c r="I508" s="114">
        <f t="shared" si="60"/>
        <v>133</v>
      </c>
    </row>
    <row r="509" spans="1:9" x14ac:dyDescent="0.25">
      <c r="A509" s="170"/>
      <c r="B509" s="100"/>
      <c r="C509" s="102"/>
      <c r="D509" s="107">
        <v>4</v>
      </c>
      <c r="E509" s="100" t="str">
        <f>VLOOKUP(D509,Danh_muc_VL_DC_TB!$A$12:$G$34,2)</f>
        <v>Bàn làm việc</v>
      </c>
      <c r="F509" s="100" t="str">
        <f>VLOOKUP(D509,Danh_muc_VL_DC_TB!$A$12:$G$34,3)</f>
        <v>Cái</v>
      </c>
      <c r="G509" s="114">
        <f>VLOOKUP(D509,Danh_muc_VL_DC_TB!$A$12:$G$34,7)</f>
        <v>601</v>
      </c>
      <c r="H509" s="116">
        <f t="shared" si="61"/>
        <v>0.35</v>
      </c>
      <c r="I509" s="114">
        <f t="shared" si="60"/>
        <v>210</v>
      </c>
    </row>
    <row r="510" spans="1:9" x14ac:dyDescent="0.25">
      <c r="A510" s="170"/>
      <c r="B510" s="100"/>
      <c r="C510" s="102"/>
      <c r="D510" s="107">
        <v>10</v>
      </c>
      <c r="E510" s="100" t="str">
        <f>VLOOKUP(D510,Danh_muc_VL_DC_TB!$A$12:$G$34,2)</f>
        <v>Giá để tài liệu</v>
      </c>
      <c r="F510" s="100" t="str">
        <f>VLOOKUP(D510,Danh_muc_VL_DC_TB!$A$12:$G$34,3)</f>
        <v>Cái</v>
      </c>
      <c r="G510" s="114">
        <f>VLOOKUP(D510,Danh_muc_VL_DC_TB!$A$12:$G$34,7)</f>
        <v>801</v>
      </c>
      <c r="H510" s="116">
        <f t="shared" si="61"/>
        <v>0.1</v>
      </c>
      <c r="I510" s="114">
        <f t="shared" si="60"/>
        <v>80</v>
      </c>
    </row>
    <row r="511" spans="1:9" x14ac:dyDescent="0.25">
      <c r="A511" s="170"/>
      <c r="B511" s="100"/>
      <c r="C511" s="102"/>
      <c r="D511" s="107">
        <v>7</v>
      </c>
      <c r="E511" s="100" t="str">
        <f>VLOOKUP(D511,Danh_muc_VL_DC_TB!$A$12:$G$34,2)</f>
        <v>Con lăn</v>
      </c>
      <c r="F511" s="100" t="str">
        <f>VLOOKUP(D511,Danh_muc_VL_DC_TB!$A$12:$G$34,3)</f>
        <v>Cái</v>
      </c>
      <c r="G511" s="114">
        <f>VLOOKUP(D511,Danh_muc_VL_DC_TB!$A$12:$G$34,7)</f>
        <v>321</v>
      </c>
      <c r="H511" s="116">
        <f t="shared" si="61"/>
        <v>2.5000000000000001E-2</v>
      </c>
      <c r="I511" s="114">
        <f t="shared" si="60"/>
        <v>8</v>
      </c>
    </row>
    <row r="512" spans="1:9" x14ac:dyDescent="0.25">
      <c r="A512" s="170"/>
      <c r="B512" s="100"/>
      <c r="C512" s="102"/>
      <c r="D512" s="107">
        <v>3</v>
      </c>
      <c r="E512" s="100" t="str">
        <f>VLOOKUP(D512,Danh_muc_VL_DC_TB!$A$12:$G$34,2)</f>
        <v>Bàn kính can vẽ</v>
      </c>
      <c r="F512" s="100" t="str">
        <f>VLOOKUP(D512,Danh_muc_VL_DC_TB!$A$12:$G$34,3)</f>
        <v>Cái</v>
      </c>
      <c r="G512" s="114">
        <f>VLOOKUP(D512,Danh_muc_VL_DC_TB!$A$12:$G$34,7)</f>
        <v>2564</v>
      </c>
      <c r="H512" s="116">
        <f t="shared" si="61"/>
        <v>0.35</v>
      </c>
      <c r="I512" s="114">
        <f t="shared" si="60"/>
        <v>897</v>
      </c>
    </row>
    <row r="513" spans="1:9" x14ac:dyDescent="0.25">
      <c r="A513" s="170"/>
      <c r="B513" s="100"/>
      <c r="C513" s="102"/>
      <c r="D513" s="107">
        <v>23</v>
      </c>
      <c r="E513" s="100" t="str">
        <f>VLOOKUP(D513,Danh_muc_VL_DC_TB!$A$12:$G$34,2)</f>
        <v>Xô nhựa 101</v>
      </c>
      <c r="F513" s="100" t="str">
        <f>VLOOKUP(D513,Danh_muc_VL_DC_TB!$A$12:$G$34,3)</f>
        <v>Cái</v>
      </c>
      <c r="G513" s="114">
        <f>VLOOKUP(D513,Danh_muc_VL_DC_TB!$A$12:$G$34,7)</f>
        <v>566</v>
      </c>
      <c r="H513" s="116">
        <f t="shared" si="61"/>
        <v>0.35</v>
      </c>
      <c r="I513" s="114">
        <f t="shared" si="60"/>
        <v>198</v>
      </c>
    </row>
    <row r="514" spans="1:9" ht="31.5" x14ac:dyDescent="0.25">
      <c r="A514" s="170"/>
      <c r="B514" s="100" t="s">
        <v>316</v>
      </c>
      <c r="C514" s="102" t="s">
        <v>325</v>
      </c>
      <c r="D514" s="107"/>
      <c r="E514" s="100"/>
      <c r="F514" s="100"/>
      <c r="G514" s="115"/>
      <c r="H514" s="116"/>
      <c r="I514" s="114">
        <f>SUM(I515:I526)</f>
        <v>4414</v>
      </c>
    </row>
    <row r="515" spans="1:9" x14ac:dyDescent="0.25">
      <c r="A515" s="170"/>
      <c r="B515" s="100"/>
      <c r="C515" s="102"/>
      <c r="D515" s="107">
        <v>17</v>
      </c>
      <c r="E515" s="100" t="str">
        <f>VLOOKUP(D515,Danh_muc_VL_DC_TB!$A$12:$G$34,2)</f>
        <v>Quần áo BHLĐ</v>
      </c>
      <c r="F515" s="100" t="str">
        <f>VLOOKUP(D515,Danh_muc_VL_DC_TB!$A$12:$G$34,3)</f>
        <v>Bộ</v>
      </c>
      <c r="G515" s="114">
        <f>VLOOKUP(D515,Danh_muc_VL_DC_TB!$A$12:$G$34,7)</f>
        <v>1282</v>
      </c>
      <c r="H515" s="116">
        <f>ROUND(H476*5,3)</f>
        <v>0.7</v>
      </c>
      <c r="I515" s="114">
        <f t="shared" ref="I515:I526" si="62">ROUND(G515*H515,0)</f>
        <v>897</v>
      </c>
    </row>
    <row r="516" spans="1:9" x14ac:dyDescent="0.25">
      <c r="A516" s="170"/>
      <c r="B516" s="100"/>
      <c r="C516" s="102"/>
      <c r="D516" s="107">
        <v>11</v>
      </c>
      <c r="E516" s="100" t="str">
        <f>VLOOKUP(D516,Danh_muc_VL_DC_TB!$A$12:$G$34,2)</f>
        <v>Khẩu trang</v>
      </c>
      <c r="F516" s="100" t="str">
        <f>VLOOKUP(D516,Danh_muc_VL_DC_TB!$A$12:$G$34,3)</f>
        <v>Cái</v>
      </c>
      <c r="G516" s="114">
        <f>VLOOKUP(D516,Danh_muc_VL_DC_TB!$A$12:$G$34,7)</f>
        <v>61</v>
      </c>
      <c r="H516" s="116">
        <f t="shared" ref="H516:H526" si="63">ROUND(H477*5,3)</f>
        <v>0.7</v>
      </c>
      <c r="I516" s="114">
        <f t="shared" si="62"/>
        <v>43</v>
      </c>
    </row>
    <row r="517" spans="1:9" x14ac:dyDescent="0.25">
      <c r="A517" s="170"/>
      <c r="B517" s="100"/>
      <c r="C517" s="102"/>
      <c r="D517" s="107">
        <v>19</v>
      </c>
      <c r="E517" s="100" t="str">
        <f>VLOOKUP(D517,Danh_muc_VL_DC_TB!$A$12:$G$34,2)</f>
        <v>Quạt trần 0,1 kW</v>
      </c>
      <c r="F517" s="100" t="str">
        <f>VLOOKUP(D517,Danh_muc_VL_DC_TB!$A$12:$G$34,3)</f>
        <v>Cái</v>
      </c>
      <c r="G517" s="114">
        <f>VLOOKUP(D517,Danh_muc_VL_DC_TB!$A$12:$G$34,7)</f>
        <v>833</v>
      </c>
      <c r="H517" s="116">
        <f t="shared" si="63"/>
        <v>0.1</v>
      </c>
      <c r="I517" s="114">
        <f t="shared" si="62"/>
        <v>83</v>
      </c>
    </row>
    <row r="518" spans="1:9" x14ac:dyDescent="0.25">
      <c r="A518" s="170"/>
      <c r="B518" s="100"/>
      <c r="C518" s="102"/>
      <c r="D518" s="107">
        <v>18</v>
      </c>
      <c r="E518" s="100" t="str">
        <f>VLOOKUP(D518,Danh_muc_VL_DC_TB!$A$12:$G$34,2)</f>
        <v>Quạt thông gió 0,04 kW</v>
      </c>
      <c r="F518" s="100" t="str">
        <f>VLOOKUP(D518,Danh_muc_VL_DC_TB!$A$12:$G$34,3)</f>
        <v>Cái</v>
      </c>
      <c r="G518" s="114">
        <f>VLOOKUP(D518,Danh_muc_VL_DC_TB!$A$12:$G$34,7)</f>
        <v>801</v>
      </c>
      <c r="H518" s="116">
        <f t="shared" si="63"/>
        <v>0.1</v>
      </c>
      <c r="I518" s="114">
        <f t="shared" si="62"/>
        <v>80</v>
      </c>
    </row>
    <row r="519" spans="1:9" x14ac:dyDescent="0.25">
      <c r="A519" s="170"/>
      <c r="B519" s="100"/>
      <c r="C519" s="102"/>
      <c r="D519" s="107">
        <v>5</v>
      </c>
      <c r="E519" s="100" t="str">
        <f>VLOOKUP(D519,Danh_muc_VL_DC_TB!$A$12:$G$34,2)</f>
        <v>Bộ đèn neon 0,04 kW</v>
      </c>
      <c r="F519" s="100" t="str">
        <f>VLOOKUP(D519,Danh_muc_VL_DC_TB!$A$12:$G$34,3)</f>
        <v>Bộ</v>
      </c>
      <c r="G519" s="114">
        <f>VLOOKUP(D519,Danh_muc_VL_DC_TB!$A$12:$G$34,7)</f>
        <v>160</v>
      </c>
      <c r="H519" s="116">
        <f t="shared" si="63"/>
        <v>0.7</v>
      </c>
      <c r="I519" s="114">
        <f t="shared" si="62"/>
        <v>112</v>
      </c>
    </row>
    <row r="520" spans="1:9" x14ac:dyDescent="0.25">
      <c r="A520" s="170"/>
      <c r="B520" s="100"/>
      <c r="C520" s="102"/>
      <c r="D520" s="107">
        <v>12</v>
      </c>
      <c r="E520" s="100" t="str">
        <f>VLOOKUP(D520,Danh_muc_VL_DC_TB!$A$12:$G$34,2)</f>
        <v>Máy hút ẩm 1,5 kW</v>
      </c>
      <c r="F520" s="100" t="str">
        <f>VLOOKUP(D520,Danh_muc_VL_DC_TB!$A$12:$G$34,3)</f>
        <v>Cái</v>
      </c>
      <c r="G520" s="114">
        <f>VLOOKUP(D520,Danh_muc_VL_DC_TB!$A$12:$G$34,7)</f>
        <v>2885</v>
      </c>
      <c r="H520" s="116">
        <f t="shared" si="63"/>
        <v>0.05</v>
      </c>
      <c r="I520" s="114">
        <f t="shared" si="62"/>
        <v>144</v>
      </c>
    </row>
    <row r="521" spans="1:9" x14ac:dyDescent="0.25">
      <c r="A521" s="170"/>
      <c r="B521" s="100"/>
      <c r="C521" s="102"/>
      <c r="D521" s="107">
        <v>9</v>
      </c>
      <c r="E521" s="100" t="str">
        <f>VLOOKUP(D521,Danh_muc_VL_DC_TB!$A$12:$G$34,2)</f>
        <v>Ghế tựa</v>
      </c>
      <c r="F521" s="100" t="str">
        <f>VLOOKUP(D521,Danh_muc_VL_DC_TB!$A$12:$G$34,3)</f>
        <v>Cái</v>
      </c>
      <c r="G521" s="114">
        <f>VLOOKUP(D521,Danh_muc_VL_DC_TB!$A$12:$G$34,7)</f>
        <v>381</v>
      </c>
      <c r="H521" s="116">
        <f t="shared" si="63"/>
        <v>0.7</v>
      </c>
      <c r="I521" s="114">
        <f t="shared" si="62"/>
        <v>267</v>
      </c>
    </row>
    <row r="522" spans="1:9" x14ac:dyDescent="0.25">
      <c r="A522" s="170"/>
      <c r="B522" s="100"/>
      <c r="C522" s="102"/>
      <c r="D522" s="107">
        <v>4</v>
      </c>
      <c r="E522" s="100" t="str">
        <f>VLOOKUP(D522,Danh_muc_VL_DC_TB!$A$12:$G$34,2)</f>
        <v>Bàn làm việc</v>
      </c>
      <c r="F522" s="100" t="str">
        <f>VLOOKUP(D522,Danh_muc_VL_DC_TB!$A$12:$G$34,3)</f>
        <v>Cái</v>
      </c>
      <c r="G522" s="114">
        <f>VLOOKUP(D522,Danh_muc_VL_DC_TB!$A$12:$G$34,7)</f>
        <v>601</v>
      </c>
      <c r="H522" s="116">
        <f t="shared" si="63"/>
        <v>0.7</v>
      </c>
      <c r="I522" s="114">
        <f t="shared" si="62"/>
        <v>421</v>
      </c>
    </row>
    <row r="523" spans="1:9" x14ac:dyDescent="0.25">
      <c r="A523" s="170"/>
      <c r="B523" s="100"/>
      <c r="C523" s="102"/>
      <c r="D523" s="107">
        <v>10</v>
      </c>
      <c r="E523" s="100" t="str">
        <f>VLOOKUP(D523,Danh_muc_VL_DC_TB!$A$12:$G$34,2)</f>
        <v>Giá để tài liệu</v>
      </c>
      <c r="F523" s="100" t="str">
        <f>VLOOKUP(D523,Danh_muc_VL_DC_TB!$A$12:$G$34,3)</f>
        <v>Cái</v>
      </c>
      <c r="G523" s="114">
        <f>VLOOKUP(D523,Danh_muc_VL_DC_TB!$A$12:$G$34,7)</f>
        <v>801</v>
      </c>
      <c r="H523" s="116">
        <f t="shared" si="63"/>
        <v>0.2</v>
      </c>
      <c r="I523" s="114">
        <f t="shared" si="62"/>
        <v>160</v>
      </c>
    </row>
    <row r="524" spans="1:9" x14ac:dyDescent="0.25">
      <c r="A524" s="170"/>
      <c r="B524" s="100"/>
      <c r="C524" s="102"/>
      <c r="D524" s="107">
        <v>7</v>
      </c>
      <c r="E524" s="100" t="str">
        <f>VLOOKUP(D524,Danh_muc_VL_DC_TB!$A$12:$G$34,2)</f>
        <v>Con lăn</v>
      </c>
      <c r="F524" s="100" t="str">
        <f>VLOOKUP(D524,Danh_muc_VL_DC_TB!$A$12:$G$34,3)</f>
        <v>Cái</v>
      </c>
      <c r="G524" s="114">
        <f>VLOOKUP(D524,Danh_muc_VL_DC_TB!$A$12:$G$34,7)</f>
        <v>321</v>
      </c>
      <c r="H524" s="116">
        <f t="shared" si="63"/>
        <v>0.05</v>
      </c>
      <c r="I524" s="114">
        <f t="shared" si="62"/>
        <v>16</v>
      </c>
    </row>
    <row r="525" spans="1:9" x14ac:dyDescent="0.25">
      <c r="A525" s="170"/>
      <c r="B525" s="100"/>
      <c r="C525" s="102"/>
      <c r="D525" s="107">
        <v>3</v>
      </c>
      <c r="E525" s="100" t="str">
        <f>VLOOKUP(D525,Danh_muc_VL_DC_TB!$A$12:$G$34,2)</f>
        <v>Bàn kính can vẽ</v>
      </c>
      <c r="F525" s="100" t="str">
        <f>VLOOKUP(D525,Danh_muc_VL_DC_TB!$A$12:$G$34,3)</f>
        <v>Cái</v>
      </c>
      <c r="G525" s="114">
        <f>VLOOKUP(D525,Danh_muc_VL_DC_TB!$A$12:$G$34,7)</f>
        <v>2564</v>
      </c>
      <c r="H525" s="116">
        <f t="shared" si="63"/>
        <v>0.7</v>
      </c>
      <c r="I525" s="114">
        <f t="shared" si="62"/>
        <v>1795</v>
      </c>
    </row>
    <row r="526" spans="1:9" x14ac:dyDescent="0.25">
      <c r="A526" s="170"/>
      <c r="B526" s="100"/>
      <c r="C526" s="102"/>
      <c r="D526" s="107">
        <v>23</v>
      </c>
      <c r="E526" s="100" t="str">
        <f>VLOOKUP(D526,Danh_muc_VL_DC_TB!$A$12:$G$34,2)</f>
        <v>Xô nhựa 101</v>
      </c>
      <c r="F526" s="100" t="str">
        <f>VLOOKUP(D526,Danh_muc_VL_DC_TB!$A$12:$G$34,3)</f>
        <v>Cái</v>
      </c>
      <c r="G526" s="114">
        <f>VLOOKUP(D526,Danh_muc_VL_DC_TB!$A$12:$G$34,7)</f>
        <v>566</v>
      </c>
      <c r="H526" s="116">
        <f t="shared" si="63"/>
        <v>0.7</v>
      </c>
      <c r="I526" s="114">
        <f t="shared" si="62"/>
        <v>396</v>
      </c>
    </row>
    <row r="527" spans="1:9" ht="31.5" x14ac:dyDescent="0.25">
      <c r="A527" s="170"/>
      <c r="B527" s="100" t="s">
        <v>317</v>
      </c>
      <c r="C527" s="102" t="s">
        <v>326</v>
      </c>
      <c r="D527" s="107"/>
      <c r="E527" s="100"/>
      <c r="F527" s="100"/>
      <c r="G527" s="115"/>
      <c r="H527" s="116"/>
      <c r="I527" s="114">
        <f>SUM(I528:I539)</f>
        <v>8828</v>
      </c>
    </row>
    <row r="528" spans="1:9" x14ac:dyDescent="0.25">
      <c r="A528" s="170"/>
      <c r="B528" s="100"/>
      <c r="C528" s="102"/>
      <c r="D528" s="107">
        <v>17</v>
      </c>
      <c r="E528" s="100" t="str">
        <f>VLOOKUP(D528,Danh_muc_VL_DC_TB!$A$12:$G$34,2)</f>
        <v>Quần áo BHLĐ</v>
      </c>
      <c r="F528" s="100" t="str">
        <f>VLOOKUP(D528,Danh_muc_VL_DC_TB!$A$12:$G$34,3)</f>
        <v>Bộ</v>
      </c>
      <c r="G528" s="114">
        <f>VLOOKUP(D528,Danh_muc_VL_DC_TB!$A$12:$G$34,7)</f>
        <v>1282</v>
      </c>
      <c r="H528" s="116">
        <f>ROUND(H476*10,3)</f>
        <v>1.4</v>
      </c>
      <c r="I528" s="114">
        <f t="shared" ref="I528:I539" si="64">ROUND(G528*H528,0)</f>
        <v>1795</v>
      </c>
    </row>
    <row r="529" spans="1:9" x14ac:dyDescent="0.25">
      <c r="A529" s="170"/>
      <c r="B529" s="100"/>
      <c r="C529" s="102"/>
      <c r="D529" s="107">
        <v>11</v>
      </c>
      <c r="E529" s="100" t="str">
        <f>VLOOKUP(D529,Danh_muc_VL_DC_TB!$A$12:$G$34,2)</f>
        <v>Khẩu trang</v>
      </c>
      <c r="F529" s="100" t="str">
        <f>VLOOKUP(D529,Danh_muc_VL_DC_TB!$A$12:$G$34,3)</f>
        <v>Cái</v>
      </c>
      <c r="G529" s="114">
        <f>VLOOKUP(D529,Danh_muc_VL_DC_TB!$A$12:$G$34,7)</f>
        <v>61</v>
      </c>
      <c r="H529" s="116">
        <f t="shared" ref="H529:H539" si="65">ROUND(H477*10,3)</f>
        <v>1.4</v>
      </c>
      <c r="I529" s="114">
        <f t="shared" si="64"/>
        <v>85</v>
      </c>
    </row>
    <row r="530" spans="1:9" x14ac:dyDescent="0.25">
      <c r="A530" s="170"/>
      <c r="B530" s="100"/>
      <c r="C530" s="102"/>
      <c r="D530" s="107">
        <v>19</v>
      </c>
      <c r="E530" s="100" t="str">
        <f>VLOOKUP(D530,Danh_muc_VL_DC_TB!$A$12:$G$34,2)</f>
        <v>Quạt trần 0,1 kW</v>
      </c>
      <c r="F530" s="100" t="str">
        <f>VLOOKUP(D530,Danh_muc_VL_DC_TB!$A$12:$G$34,3)</f>
        <v>Cái</v>
      </c>
      <c r="G530" s="114">
        <f>VLOOKUP(D530,Danh_muc_VL_DC_TB!$A$12:$G$34,7)</f>
        <v>833</v>
      </c>
      <c r="H530" s="116">
        <f t="shared" si="65"/>
        <v>0.2</v>
      </c>
      <c r="I530" s="114">
        <f t="shared" si="64"/>
        <v>167</v>
      </c>
    </row>
    <row r="531" spans="1:9" x14ac:dyDescent="0.25">
      <c r="A531" s="170"/>
      <c r="B531" s="100"/>
      <c r="C531" s="102"/>
      <c r="D531" s="107">
        <v>18</v>
      </c>
      <c r="E531" s="100" t="str">
        <f>VLOOKUP(D531,Danh_muc_VL_DC_TB!$A$12:$G$34,2)</f>
        <v>Quạt thông gió 0,04 kW</v>
      </c>
      <c r="F531" s="100" t="str">
        <f>VLOOKUP(D531,Danh_muc_VL_DC_TB!$A$12:$G$34,3)</f>
        <v>Cái</v>
      </c>
      <c r="G531" s="114">
        <f>VLOOKUP(D531,Danh_muc_VL_DC_TB!$A$12:$G$34,7)</f>
        <v>801</v>
      </c>
      <c r="H531" s="116">
        <f t="shared" si="65"/>
        <v>0.2</v>
      </c>
      <c r="I531" s="114">
        <f t="shared" si="64"/>
        <v>160</v>
      </c>
    </row>
    <row r="532" spans="1:9" x14ac:dyDescent="0.25">
      <c r="A532" s="170"/>
      <c r="B532" s="100"/>
      <c r="C532" s="102"/>
      <c r="D532" s="107">
        <v>5</v>
      </c>
      <c r="E532" s="100" t="str">
        <f>VLOOKUP(D532,Danh_muc_VL_DC_TB!$A$12:$G$34,2)</f>
        <v>Bộ đèn neon 0,04 kW</v>
      </c>
      <c r="F532" s="100" t="str">
        <f>VLOOKUP(D532,Danh_muc_VL_DC_TB!$A$12:$G$34,3)</f>
        <v>Bộ</v>
      </c>
      <c r="G532" s="114">
        <f>VLOOKUP(D532,Danh_muc_VL_DC_TB!$A$12:$G$34,7)</f>
        <v>160</v>
      </c>
      <c r="H532" s="116">
        <f t="shared" si="65"/>
        <v>1.4</v>
      </c>
      <c r="I532" s="114">
        <f t="shared" si="64"/>
        <v>224</v>
      </c>
    </row>
    <row r="533" spans="1:9" x14ac:dyDescent="0.25">
      <c r="A533" s="170"/>
      <c r="B533" s="100"/>
      <c r="C533" s="102"/>
      <c r="D533" s="107">
        <v>12</v>
      </c>
      <c r="E533" s="100" t="str">
        <f>VLOOKUP(D533,Danh_muc_VL_DC_TB!$A$12:$G$34,2)</f>
        <v>Máy hút ẩm 1,5 kW</v>
      </c>
      <c r="F533" s="100" t="str">
        <f>VLOOKUP(D533,Danh_muc_VL_DC_TB!$A$12:$G$34,3)</f>
        <v>Cái</v>
      </c>
      <c r="G533" s="114">
        <f>VLOOKUP(D533,Danh_muc_VL_DC_TB!$A$12:$G$34,7)</f>
        <v>2885</v>
      </c>
      <c r="H533" s="116">
        <f t="shared" si="65"/>
        <v>0.1</v>
      </c>
      <c r="I533" s="114">
        <f t="shared" si="64"/>
        <v>289</v>
      </c>
    </row>
    <row r="534" spans="1:9" x14ac:dyDescent="0.25">
      <c r="A534" s="170"/>
      <c r="B534" s="100"/>
      <c r="C534" s="102"/>
      <c r="D534" s="107">
        <v>9</v>
      </c>
      <c r="E534" s="100" t="str">
        <f>VLOOKUP(D534,Danh_muc_VL_DC_TB!$A$12:$G$34,2)</f>
        <v>Ghế tựa</v>
      </c>
      <c r="F534" s="100" t="str">
        <f>VLOOKUP(D534,Danh_muc_VL_DC_TB!$A$12:$G$34,3)</f>
        <v>Cái</v>
      </c>
      <c r="G534" s="114">
        <f>VLOOKUP(D534,Danh_muc_VL_DC_TB!$A$12:$G$34,7)</f>
        <v>381</v>
      </c>
      <c r="H534" s="116">
        <f t="shared" si="65"/>
        <v>1.4</v>
      </c>
      <c r="I534" s="114">
        <f t="shared" si="64"/>
        <v>533</v>
      </c>
    </row>
    <row r="535" spans="1:9" x14ac:dyDescent="0.25">
      <c r="A535" s="170"/>
      <c r="B535" s="100"/>
      <c r="C535" s="102"/>
      <c r="D535" s="107">
        <v>4</v>
      </c>
      <c r="E535" s="100" t="str">
        <f>VLOOKUP(D535,Danh_muc_VL_DC_TB!$A$12:$G$34,2)</f>
        <v>Bàn làm việc</v>
      </c>
      <c r="F535" s="100" t="str">
        <f>VLOOKUP(D535,Danh_muc_VL_DC_TB!$A$12:$G$34,3)</f>
        <v>Cái</v>
      </c>
      <c r="G535" s="114">
        <f>VLOOKUP(D535,Danh_muc_VL_DC_TB!$A$12:$G$34,7)</f>
        <v>601</v>
      </c>
      <c r="H535" s="116">
        <f t="shared" si="65"/>
        <v>1.4</v>
      </c>
      <c r="I535" s="114">
        <f t="shared" si="64"/>
        <v>841</v>
      </c>
    </row>
    <row r="536" spans="1:9" x14ac:dyDescent="0.25">
      <c r="A536" s="170"/>
      <c r="B536" s="100"/>
      <c r="C536" s="102"/>
      <c r="D536" s="107">
        <v>10</v>
      </c>
      <c r="E536" s="100" t="str">
        <f>VLOOKUP(D536,Danh_muc_VL_DC_TB!$A$12:$G$34,2)</f>
        <v>Giá để tài liệu</v>
      </c>
      <c r="F536" s="100" t="str">
        <f>VLOOKUP(D536,Danh_muc_VL_DC_TB!$A$12:$G$34,3)</f>
        <v>Cái</v>
      </c>
      <c r="G536" s="114">
        <f>VLOOKUP(D536,Danh_muc_VL_DC_TB!$A$12:$G$34,7)</f>
        <v>801</v>
      </c>
      <c r="H536" s="116">
        <f t="shared" si="65"/>
        <v>0.4</v>
      </c>
      <c r="I536" s="114">
        <f t="shared" si="64"/>
        <v>320</v>
      </c>
    </row>
    <row r="537" spans="1:9" x14ac:dyDescent="0.25">
      <c r="A537" s="170"/>
      <c r="B537" s="100"/>
      <c r="C537" s="102"/>
      <c r="D537" s="107">
        <v>7</v>
      </c>
      <c r="E537" s="100" t="str">
        <f>VLOOKUP(D537,Danh_muc_VL_DC_TB!$A$12:$G$34,2)</f>
        <v>Con lăn</v>
      </c>
      <c r="F537" s="100" t="str">
        <f>VLOOKUP(D537,Danh_muc_VL_DC_TB!$A$12:$G$34,3)</f>
        <v>Cái</v>
      </c>
      <c r="G537" s="114">
        <f>VLOOKUP(D537,Danh_muc_VL_DC_TB!$A$12:$G$34,7)</f>
        <v>321</v>
      </c>
      <c r="H537" s="116">
        <f t="shared" si="65"/>
        <v>0.1</v>
      </c>
      <c r="I537" s="114">
        <f t="shared" si="64"/>
        <v>32</v>
      </c>
    </row>
    <row r="538" spans="1:9" x14ac:dyDescent="0.25">
      <c r="A538" s="170"/>
      <c r="B538" s="100"/>
      <c r="C538" s="102"/>
      <c r="D538" s="107">
        <v>3</v>
      </c>
      <c r="E538" s="100" t="str">
        <f>VLOOKUP(D538,Danh_muc_VL_DC_TB!$A$12:$G$34,2)</f>
        <v>Bàn kính can vẽ</v>
      </c>
      <c r="F538" s="100" t="str">
        <f>VLOOKUP(D538,Danh_muc_VL_DC_TB!$A$12:$G$34,3)</f>
        <v>Cái</v>
      </c>
      <c r="G538" s="114">
        <f>VLOOKUP(D538,Danh_muc_VL_DC_TB!$A$12:$G$34,7)</f>
        <v>2564</v>
      </c>
      <c r="H538" s="116">
        <f t="shared" si="65"/>
        <v>1.4</v>
      </c>
      <c r="I538" s="114">
        <f t="shared" si="64"/>
        <v>3590</v>
      </c>
    </row>
    <row r="539" spans="1:9" x14ac:dyDescent="0.25">
      <c r="A539" s="170"/>
      <c r="B539" s="100"/>
      <c r="C539" s="102"/>
      <c r="D539" s="107">
        <v>23</v>
      </c>
      <c r="E539" s="100" t="str">
        <f>VLOOKUP(D539,Danh_muc_VL_DC_TB!$A$12:$G$34,2)</f>
        <v>Xô nhựa 101</v>
      </c>
      <c r="F539" s="100" t="str">
        <f>VLOOKUP(D539,Danh_muc_VL_DC_TB!$A$12:$G$34,3)</f>
        <v>Cái</v>
      </c>
      <c r="G539" s="114">
        <f>VLOOKUP(D539,Danh_muc_VL_DC_TB!$A$12:$G$34,7)</f>
        <v>566</v>
      </c>
      <c r="H539" s="116">
        <f t="shared" si="65"/>
        <v>1.4</v>
      </c>
      <c r="I539" s="114">
        <f t="shared" si="64"/>
        <v>792</v>
      </c>
    </row>
    <row r="540" spans="1:9" ht="31.5" x14ac:dyDescent="0.25">
      <c r="A540" s="170" t="s">
        <v>333</v>
      </c>
      <c r="B540" s="100" t="s">
        <v>334</v>
      </c>
      <c r="C540" s="102"/>
      <c r="D540" s="107"/>
      <c r="E540" s="100"/>
      <c r="F540" s="100"/>
      <c r="G540" s="115"/>
      <c r="H540" s="116"/>
      <c r="I540" s="114"/>
    </row>
    <row r="541" spans="1:9" ht="31.5" x14ac:dyDescent="0.25">
      <c r="A541" s="170"/>
      <c r="B541" s="100" t="s">
        <v>312</v>
      </c>
      <c r="C541" s="102" t="s">
        <v>335</v>
      </c>
      <c r="D541" s="107"/>
      <c r="E541" s="100"/>
      <c r="F541" s="100"/>
      <c r="G541" s="115"/>
      <c r="H541" s="116"/>
      <c r="I541" s="114">
        <f>SUM(I542:I553)</f>
        <v>1413</v>
      </c>
    </row>
    <row r="542" spans="1:9" x14ac:dyDescent="0.25">
      <c r="A542" s="170"/>
      <c r="B542" s="100"/>
      <c r="C542" s="102"/>
      <c r="D542" s="107">
        <v>17</v>
      </c>
      <c r="E542" s="100" t="str">
        <f>VLOOKUP(D542,Danh_muc_VL_DC_TB!$A$12:$G$34,2)</f>
        <v>Quần áo BHLĐ</v>
      </c>
      <c r="F542" s="100" t="str">
        <f>VLOOKUP(D542,Danh_muc_VL_DC_TB!$A$12:$G$34,3)</f>
        <v>Bộ</v>
      </c>
      <c r="G542" s="114">
        <f>VLOOKUP(D542,Danh_muc_VL_DC_TB!$A$12:$G$34,7)</f>
        <v>1282</v>
      </c>
      <c r="H542" s="116">
        <f>ROUND(H463*2,3)</f>
        <v>0.224</v>
      </c>
      <c r="I542" s="114">
        <f t="shared" ref="I542:I553" si="66">ROUND(G542*H542,0)</f>
        <v>287</v>
      </c>
    </row>
    <row r="543" spans="1:9" x14ac:dyDescent="0.25">
      <c r="A543" s="170"/>
      <c r="B543" s="100"/>
      <c r="C543" s="102"/>
      <c r="D543" s="107">
        <v>11</v>
      </c>
      <c r="E543" s="100" t="str">
        <f>VLOOKUP(D543,Danh_muc_VL_DC_TB!$A$12:$G$34,2)</f>
        <v>Khẩu trang</v>
      </c>
      <c r="F543" s="100" t="str">
        <f>VLOOKUP(D543,Danh_muc_VL_DC_TB!$A$12:$G$34,3)</f>
        <v>Cái</v>
      </c>
      <c r="G543" s="114">
        <f>VLOOKUP(D543,Danh_muc_VL_DC_TB!$A$12:$G$34,7)</f>
        <v>61</v>
      </c>
      <c r="H543" s="116">
        <f t="shared" ref="H543:H553" si="67">ROUND(H464*2,3)</f>
        <v>0.224</v>
      </c>
      <c r="I543" s="114">
        <f t="shared" si="66"/>
        <v>14</v>
      </c>
    </row>
    <row r="544" spans="1:9" x14ac:dyDescent="0.25">
      <c r="A544" s="170"/>
      <c r="B544" s="100"/>
      <c r="C544" s="102"/>
      <c r="D544" s="107">
        <v>19</v>
      </c>
      <c r="E544" s="100" t="str">
        <f>VLOOKUP(D544,Danh_muc_VL_DC_TB!$A$12:$G$34,2)</f>
        <v>Quạt trần 0,1 kW</v>
      </c>
      <c r="F544" s="100" t="str">
        <f>VLOOKUP(D544,Danh_muc_VL_DC_TB!$A$12:$G$34,3)</f>
        <v>Cái</v>
      </c>
      <c r="G544" s="114">
        <f>VLOOKUP(D544,Danh_muc_VL_DC_TB!$A$12:$G$34,7)</f>
        <v>833</v>
      </c>
      <c r="H544" s="116">
        <f t="shared" si="67"/>
        <v>3.2000000000000001E-2</v>
      </c>
      <c r="I544" s="114">
        <f t="shared" si="66"/>
        <v>27</v>
      </c>
    </row>
    <row r="545" spans="1:9" x14ac:dyDescent="0.25">
      <c r="A545" s="170"/>
      <c r="B545" s="100"/>
      <c r="C545" s="102"/>
      <c r="D545" s="107">
        <v>18</v>
      </c>
      <c r="E545" s="100" t="str">
        <f>VLOOKUP(D545,Danh_muc_VL_DC_TB!$A$12:$G$34,2)</f>
        <v>Quạt thông gió 0,04 kW</v>
      </c>
      <c r="F545" s="100" t="str">
        <f>VLOOKUP(D545,Danh_muc_VL_DC_TB!$A$12:$G$34,3)</f>
        <v>Cái</v>
      </c>
      <c r="G545" s="114">
        <f>VLOOKUP(D545,Danh_muc_VL_DC_TB!$A$12:$G$34,7)</f>
        <v>801</v>
      </c>
      <c r="H545" s="116">
        <f t="shared" si="67"/>
        <v>3.2000000000000001E-2</v>
      </c>
      <c r="I545" s="114">
        <f t="shared" si="66"/>
        <v>26</v>
      </c>
    </row>
    <row r="546" spans="1:9" x14ac:dyDescent="0.25">
      <c r="A546" s="170"/>
      <c r="B546" s="100"/>
      <c r="C546" s="102"/>
      <c r="D546" s="107">
        <v>5</v>
      </c>
      <c r="E546" s="100" t="str">
        <f>VLOOKUP(D546,Danh_muc_VL_DC_TB!$A$12:$G$34,2)</f>
        <v>Bộ đèn neon 0,04 kW</v>
      </c>
      <c r="F546" s="100" t="str">
        <f>VLOOKUP(D546,Danh_muc_VL_DC_TB!$A$12:$G$34,3)</f>
        <v>Bộ</v>
      </c>
      <c r="G546" s="114">
        <f>VLOOKUP(D546,Danh_muc_VL_DC_TB!$A$12:$G$34,7)</f>
        <v>160</v>
      </c>
      <c r="H546" s="116">
        <f t="shared" si="67"/>
        <v>0.224</v>
      </c>
      <c r="I546" s="114">
        <f t="shared" si="66"/>
        <v>36</v>
      </c>
    </row>
    <row r="547" spans="1:9" x14ac:dyDescent="0.25">
      <c r="A547" s="170"/>
      <c r="B547" s="100"/>
      <c r="C547" s="102"/>
      <c r="D547" s="107">
        <v>12</v>
      </c>
      <c r="E547" s="100" t="str">
        <f>VLOOKUP(D547,Danh_muc_VL_DC_TB!$A$12:$G$34,2)</f>
        <v>Máy hút ẩm 1,5 kW</v>
      </c>
      <c r="F547" s="100" t="str">
        <f>VLOOKUP(D547,Danh_muc_VL_DC_TB!$A$12:$G$34,3)</f>
        <v>Cái</v>
      </c>
      <c r="G547" s="114">
        <f>VLOOKUP(D547,Danh_muc_VL_DC_TB!$A$12:$G$34,7)</f>
        <v>2885</v>
      </c>
      <c r="H547" s="116">
        <f t="shared" si="67"/>
        <v>1.6E-2</v>
      </c>
      <c r="I547" s="114">
        <f t="shared" si="66"/>
        <v>46</v>
      </c>
    </row>
    <row r="548" spans="1:9" x14ac:dyDescent="0.25">
      <c r="A548" s="170"/>
      <c r="B548" s="100"/>
      <c r="C548" s="102"/>
      <c r="D548" s="107">
        <v>9</v>
      </c>
      <c r="E548" s="100" t="str">
        <f>VLOOKUP(D548,Danh_muc_VL_DC_TB!$A$12:$G$34,2)</f>
        <v>Ghế tựa</v>
      </c>
      <c r="F548" s="100" t="str">
        <f>VLOOKUP(D548,Danh_muc_VL_DC_TB!$A$12:$G$34,3)</f>
        <v>Cái</v>
      </c>
      <c r="G548" s="114">
        <f>VLOOKUP(D548,Danh_muc_VL_DC_TB!$A$12:$G$34,7)</f>
        <v>381</v>
      </c>
      <c r="H548" s="116">
        <f t="shared" si="67"/>
        <v>0.224</v>
      </c>
      <c r="I548" s="114">
        <f t="shared" si="66"/>
        <v>85</v>
      </c>
    </row>
    <row r="549" spans="1:9" x14ac:dyDescent="0.25">
      <c r="A549" s="170"/>
      <c r="B549" s="100"/>
      <c r="C549" s="102"/>
      <c r="D549" s="107">
        <v>4</v>
      </c>
      <c r="E549" s="100" t="str">
        <f>VLOOKUP(D549,Danh_muc_VL_DC_TB!$A$12:$G$34,2)</f>
        <v>Bàn làm việc</v>
      </c>
      <c r="F549" s="100" t="str">
        <f>VLOOKUP(D549,Danh_muc_VL_DC_TB!$A$12:$G$34,3)</f>
        <v>Cái</v>
      </c>
      <c r="G549" s="114">
        <f>VLOOKUP(D549,Danh_muc_VL_DC_TB!$A$12:$G$34,7)</f>
        <v>601</v>
      </c>
      <c r="H549" s="116">
        <f t="shared" si="67"/>
        <v>0.224</v>
      </c>
      <c r="I549" s="114">
        <f t="shared" si="66"/>
        <v>135</v>
      </c>
    </row>
    <row r="550" spans="1:9" x14ac:dyDescent="0.25">
      <c r="A550" s="170"/>
      <c r="B550" s="100"/>
      <c r="C550" s="102"/>
      <c r="D550" s="107">
        <v>10</v>
      </c>
      <c r="E550" s="100" t="str">
        <f>VLOOKUP(D550,Danh_muc_VL_DC_TB!$A$12:$G$34,2)</f>
        <v>Giá để tài liệu</v>
      </c>
      <c r="F550" s="100" t="str">
        <f>VLOOKUP(D550,Danh_muc_VL_DC_TB!$A$12:$G$34,3)</f>
        <v>Cái</v>
      </c>
      <c r="G550" s="114">
        <f>VLOOKUP(D550,Danh_muc_VL_DC_TB!$A$12:$G$34,7)</f>
        <v>801</v>
      </c>
      <c r="H550" s="116">
        <f t="shared" si="67"/>
        <v>6.4000000000000001E-2</v>
      </c>
      <c r="I550" s="114">
        <f t="shared" si="66"/>
        <v>51</v>
      </c>
    </row>
    <row r="551" spans="1:9" x14ac:dyDescent="0.25">
      <c r="A551" s="170"/>
      <c r="B551" s="100"/>
      <c r="C551" s="102"/>
      <c r="D551" s="107">
        <v>7</v>
      </c>
      <c r="E551" s="100" t="str">
        <f>VLOOKUP(D551,Danh_muc_VL_DC_TB!$A$12:$G$34,2)</f>
        <v>Con lăn</v>
      </c>
      <c r="F551" s="100" t="str">
        <f>VLOOKUP(D551,Danh_muc_VL_DC_TB!$A$12:$G$34,3)</f>
        <v>Cái</v>
      </c>
      <c r="G551" s="114">
        <f>VLOOKUP(D551,Danh_muc_VL_DC_TB!$A$12:$G$34,7)</f>
        <v>321</v>
      </c>
      <c r="H551" s="116">
        <f t="shared" si="67"/>
        <v>1.6E-2</v>
      </c>
      <c r="I551" s="114">
        <f t="shared" si="66"/>
        <v>5</v>
      </c>
    </row>
    <row r="552" spans="1:9" x14ac:dyDescent="0.25">
      <c r="A552" s="170"/>
      <c r="B552" s="100"/>
      <c r="C552" s="102"/>
      <c r="D552" s="107">
        <v>3</v>
      </c>
      <c r="E552" s="100" t="str">
        <f>VLOOKUP(D552,Danh_muc_VL_DC_TB!$A$12:$G$34,2)</f>
        <v>Bàn kính can vẽ</v>
      </c>
      <c r="F552" s="100" t="str">
        <f>VLOOKUP(D552,Danh_muc_VL_DC_TB!$A$12:$G$34,3)</f>
        <v>Cái</v>
      </c>
      <c r="G552" s="114">
        <f>VLOOKUP(D552,Danh_muc_VL_DC_TB!$A$12:$G$34,7)</f>
        <v>2564</v>
      </c>
      <c r="H552" s="116">
        <f t="shared" si="67"/>
        <v>0.224</v>
      </c>
      <c r="I552" s="114">
        <f t="shared" si="66"/>
        <v>574</v>
      </c>
    </row>
    <row r="553" spans="1:9" x14ac:dyDescent="0.25">
      <c r="A553" s="170"/>
      <c r="B553" s="100"/>
      <c r="C553" s="102"/>
      <c r="D553" s="107">
        <v>23</v>
      </c>
      <c r="E553" s="100" t="str">
        <f>VLOOKUP(D553,Danh_muc_VL_DC_TB!$A$12:$G$34,2)</f>
        <v>Xô nhựa 101</v>
      </c>
      <c r="F553" s="100" t="str">
        <f>VLOOKUP(D553,Danh_muc_VL_DC_TB!$A$12:$G$34,3)</f>
        <v>Cái</v>
      </c>
      <c r="G553" s="114">
        <f>VLOOKUP(D553,Danh_muc_VL_DC_TB!$A$12:$G$34,7)</f>
        <v>566</v>
      </c>
      <c r="H553" s="116">
        <f t="shared" si="67"/>
        <v>0.224</v>
      </c>
      <c r="I553" s="114">
        <f t="shared" si="66"/>
        <v>127</v>
      </c>
    </row>
    <row r="554" spans="1:9" ht="31.5" x14ac:dyDescent="0.25">
      <c r="A554" s="170"/>
      <c r="B554" s="100" t="s">
        <v>313</v>
      </c>
      <c r="C554" s="102" t="s">
        <v>336</v>
      </c>
      <c r="D554" s="107"/>
      <c r="E554" s="100"/>
      <c r="F554" s="100"/>
      <c r="G554" s="115"/>
      <c r="H554" s="116"/>
      <c r="I554" s="114">
        <f>SUM(I555:I566)</f>
        <v>1765</v>
      </c>
    </row>
    <row r="555" spans="1:9" x14ac:dyDescent="0.25">
      <c r="A555" s="170"/>
      <c r="B555" s="100"/>
      <c r="C555" s="102"/>
      <c r="D555" s="107">
        <v>17</v>
      </c>
      <c r="E555" s="100" t="str">
        <f>VLOOKUP(D555,Danh_muc_VL_DC_TB!$A$12:$G$34,2)</f>
        <v>Quần áo BHLĐ</v>
      </c>
      <c r="F555" s="100" t="str">
        <f>VLOOKUP(D555,Danh_muc_VL_DC_TB!$A$12:$G$34,3)</f>
        <v>Bộ</v>
      </c>
      <c r="G555" s="114">
        <f>VLOOKUP(D555,Danh_muc_VL_DC_TB!$A$12:$G$34,7)</f>
        <v>1282</v>
      </c>
      <c r="H555" s="116">
        <f>ROUND(H476*2,3)</f>
        <v>0.28000000000000003</v>
      </c>
      <c r="I555" s="114">
        <f t="shared" ref="I555:I566" si="68">ROUND(G555*H555,0)</f>
        <v>359</v>
      </c>
    </row>
    <row r="556" spans="1:9" x14ac:dyDescent="0.25">
      <c r="A556" s="170"/>
      <c r="B556" s="100"/>
      <c r="C556" s="102"/>
      <c r="D556" s="107">
        <v>11</v>
      </c>
      <c r="E556" s="100" t="str">
        <f>VLOOKUP(D556,Danh_muc_VL_DC_TB!$A$12:$G$34,2)</f>
        <v>Khẩu trang</v>
      </c>
      <c r="F556" s="100" t="str">
        <f>VLOOKUP(D556,Danh_muc_VL_DC_TB!$A$12:$G$34,3)</f>
        <v>Cái</v>
      </c>
      <c r="G556" s="114">
        <f>VLOOKUP(D556,Danh_muc_VL_DC_TB!$A$12:$G$34,7)</f>
        <v>61</v>
      </c>
      <c r="H556" s="116">
        <f t="shared" ref="H556:H566" si="69">ROUND(H477*2,3)</f>
        <v>0.28000000000000003</v>
      </c>
      <c r="I556" s="114">
        <f t="shared" si="68"/>
        <v>17</v>
      </c>
    </row>
    <row r="557" spans="1:9" x14ac:dyDescent="0.25">
      <c r="A557" s="170"/>
      <c r="B557" s="100"/>
      <c r="C557" s="102"/>
      <c r="D557" s="107">
        <v>19</v>
      </c>
      <c r="E557" s="100" t="str">
        <f>VLOOKUP(D557,Danh_muc_VL_DC_TB!$A$12:$G$34,2)</f>
        <v>Quạt trần 0,1 kW</v>
      </c>
      <c r="F557" s="100" t="str">
        <f>VLOOKUP(D557,Danh_muc_VL_DC_TB!$A$12:$G$34,3)</f>
        <v>Cái</v>
      </c>
      <c r="G557" s="114">
        <f>VLOOKUP(D557,Danh_muc_VL_DC_TB!$A$12:$G$34,7)</f>
        <v>833</v>
      </c>
      <c r="H557" s="116">
        <f t="shared" si="69"/>
        <v>0.04</v>
      </c>
      <c r="I557" s="114">
        <f t="shared" si="68"/>
        <v>33</v>
      </c>
    </row>
    <row r="558" spans="1:9" x14ac:dyDescent="0.25">
      <c r="A558" s="170"/>
      <c r="B558" s="100"/>
      <c r="C558" s="102"/>
      <c r="D558" s="107">
        <v>18</v>
      </c>
      <c r="E558" s="100" t="str">
        <f>VLOOKUP(D558,Danh_muc_VL_DC_TB!$A$12:$G$34,2)</f>
        <v>Quạt thông gió 0,04 kW</v>
      </c>
      <c r="F558" s="100" t="str">
        <f>VLOOKUP(D558,Danh_muc_VL_DC_TB!$A$12:$G$34,3)</f>
        <v>Cái</v>
      </c>
      <c r="G558" s="114">
        <f>VLOOKUP(D558,Danh_muc_VL_DC_TB!$A$12:$G$34,7)</f>
        <v>801</v>
      </c>
      <c r="H558" s="116">
        <f t="shared" si="69"/>
        <v>0.04</v>
      </c>
      <c r="I558" s="114">
        <f t="shared" si="68"/>
        <v>32</v>
      </c>
    </row>
    <row r="559" spans="1:9" x14ac:dyDescent="0.25">
      <c r="A559" s="170"/>
      <c r="B559" s="100"/>
      <c r="C559" s="102"/>
      <c r="D559" s="107">
        <v>5</v>
      </c>
      <c r="E559" s="100" t="str">
        <f>VLOOKUP(D559,Danh_muc_VL_DC_TB!$A$12:$G$34,2)</f>
        <v>Bộ đèn neon 0,04 kW</v>
      </c>
      <c r="F559" s="100" t="str">
        <f>VLOOKUP(D559,Danh_muc_VL_DC_TB!$A$12:$G$34,3)</f>
        <v>Bộ</v>
      </c>
      <c r="G559" s="114">
        <f>VLOOKUP(D559,Danh_muc_VL_DC_TB!$A$12:$G$34,7)</f>
        <v>160</v>
      </c>
      <c r="H559" s="116">
        <f t="shared" si="69"/>
        <v>0.28000000000000003</v>
      </c>
      <c r="I559" s="114">
        <f t="shared" si="68"/>
        <v>45</v>
      </c>
    </row>
    <row r="560" spans="1:9" x14ac:dyDescent="0.25">
      <c r="A560" s="170"/>
      <c r="B560" s="100"/>
      <c r="C560" s="102"/>
      <c r="D560" s="107">
        <v>12</v>
      </c>
      <c r="E560" s="100" t="str">
        <f>VLOOKUP(D560,Danh_muc_VL_DC_TB!$A$12:$G$34,2)</f>
        <v>Máy hút ẩm 1,5 kW</v>
      </c>
      <c r="F560" s="100" t="str">
        <f>VLOOKUP(D560,Danh_muc_VL_DC_TB!$A$12:$G$34,3)</f>
        <v>Cái</v>
      </c>
      <c r="G560" s="114">
        <f>VLOOKUP(D560,Danh_muc_VL_DC_TB!$A$12:$G$34,7)</f>
        <v>2885</v>
      </c>
      <c r="H560" s="116">
        <f t="shared" si="69"/>
        <v>0.02</v>
      </c>
      <c r="I560" s="114">
        <f t="shared" si="68"/>
        <v>58</v>
      </c>
    </row>
    <row r="561" spans="1:9" x14ac:dyDescent="0.25">
      <c r="A561" s="170"/>
      <c r="B561" s="100"/>
      <c r="C561" s="102"/>
      <c r="D561" s="107">
        <v>9</v>
      </c>
      <c r="E561" s="100" t="str">
        <f>VLOOKUP(D561,Danh_muc_VL_DC_TB!$A$12:$G$34,2)</f>
        <v>Ghế tựa</v>
      </c>
      <c r="F561" s="100" t="str">
        <f>VLOOKUP(D561,Danh_muc_VL_DC_TB!$A$12:$G$34,3)</f>
        <v>Cái</v>
      </c>
      <c r="G561" s="114">
        <f>VLOOKUP(D561,Danh_muc_VL_DC_TB!$A$12:$G$34,7)</f>
        <v>381</v>
      </c>
      <c r="H561" s="116">
        <f t="shared" si="69"/>
        <v>0.28000000000000003</v>
      </c>
      <c r="I561" s="114">
        <f t="shared" si="68"/>
        <v>107</v>
      </c>
    </row>
    <row r="562" spans="1:9" x14ac:dyDescent="0.25">
      <c r="A562" s="170"/>
      <c r="B562" s="100"/>
      <c r="C562" s="102"/>
      <c r="D562" s="107">
        <v>4</v>
      </c>
      <c r="E562" s="100" t="str">
        <f>VLOOKUP(D562,Danh_muc_VL_DC_TB!$A$12:$G$34,2)</f>
        <v>Bàn làm việc</v>
      </c>
      <c r="F562" s="100" t="str">
        <f>VLOOKUP(D562,Danh_muc_VL_DC_TB!$A$12:$G$34,3)</f>
        <v>Cái</v>
      </c>
      <c r="G562" s="114">
        <f>VLOOKUP(D562,Danh_muc_VL_DC_TB!$A$12:$G$34,7)</f>
        <v>601</v>
      </c>
      <c r="H562" s="116">
        <f t="shared" si="69"/>
        <v>0.28000000000000003</v>
      </c>
      <c r="I562" s="114">
        <f t="shared" si="68"/>
        <v>168</v>
      </c>
    </row>
    <row r="563" spans="1:9" x14ac:dyDescent="0.25">
      <c r="A563" s="170"/>
      <c r="B563" s="100"/>
      <c r="C563" s="102"/>
      <c r="D563" s="107">
        <v>10</v>
      </c>
      <c r="E563" s="100" t="str">
        <f>VLOOKUP(D563,Danh_muc_VL_DC_TB!$A$12:$G$34,2)</f>
        <v>Giá để tài liệu</v>
      </c>
      <c r="F563" s="100" t="str">
        <f>VLOOKUP(D563,Danh_muc_VL_DC_TB!$A$12:$G$34,3)</f>
        <v>Cái</v>
      </c>
      <c r="G563" s="114">
        <f>VLOOKUP(D563,Danh_muc_VL_DC_TB!$A$12:$G$34,7)</f>
        <v>801</v>
      </c>
      <c r="H563" s="116">
        <f t="shared" si="69"/>
        <v>0.08</v>
      </c>
      <c r="I563" s="114">
        <f t="shared" si="68"/>
        <v>64</v>
      </c>
    </row>
    <row r="564" spans="1:9" x14ac:dyDescent="0.25">
      <c r="A564" s="170"/>
      <c r="B564" s="100"/>
      <c r="C564" s="102"/>
      <c r="D564" s="107">
        <v>7</v>
      </c>
      <c r="E564" s="100" t="str">
        <f>VLOOKUP(D564,Danh_muc_VL_DC_TB!$A$12:$G$34,2)</f>
        <v>Con lăn</v>
      </c>
      <c r="F564" s="100" t="str">
        <f>VLOOKUP(D564,Danh_muc_VL_DC_TB!$A$12:$G$34,3)</f>
        <v>Cái</v>
      </c>
      <c r="G564" s="114">
        <f>VLOOKUP(D564,Danh_muc_VL_DC_TB!$A$12:$G$34,7)</f>
        <v>321</v>
      </c>
      <c r="H564" s="116">
        <f t="shared" si="69"/>
        <v>0.02</v>
      </c>
      <c r="I564" s="114">
        <f t="shared" si="68"/>
        <v>6</v>
      </c>
    </row>
    <row r="565" spans="1:9" x14ac:dyDescent="0.25">
      <c r="A565" s="170"/>
      <c r="B565" s="100"/>
      <c r="C565" s="102"/>
      <c r="D565" s="107">
        <v>3</v>
      </c>
      <c r="E565" s="100" t="str">
        <f>VLOOKUP(D565,Danh_muc_VL_DC_TB!$A$12:$G$34,2)</f>
        <v>Bàn kính can vẽ</v>
      </c>
      <c r="F565" s="100" t="str">
        <f>VLOOKUP(D565,Danh_muc_VL_DC_TB!$A$12:$G$34,3)</f>
        <v>Cái</v>
      </c>
      <c r="G565" s="114">
        <f>VLOOKUP(D565,Danh_muc_VL_DC_TB!$A$12:$G$34,7)</f>
        <v>2564</v>
      </c>
      <c r="H565" s="116">
        <f t="shared" si="69"/>
        <v>0.28000000000000003</v>
      </c>
      <c r="I565" s="114">
        <f t="shared" si="68"/>
        <v>718</v>
      </c>
    </row>
    <row r="566" spans="1:9" x14ac:dyDescent="0.25">
      <c r="A566" s="170"/>
      <c r="B566" s="100"/>
      <c r="C566" s="102"/>
      <c r="D566" s="107">
        <v>23</v>
      </c>
      <c r="E566" s="100" t="str">
        <f>VLOOKUP(D566,Danh_muc_VL_DC_TB!$A$12:$G$34,2)</f>
        <v>Xô nhựa 101</v>
      </c>
      <c r="F566" s="100" t="str">
        <f>VLOOKUP(D566,Danh_muc_VL_DC_TB!$A$12:$G$34,3)</f>
        <v>Cái</v>
      </c>
      <c r="G566" s="114">
        <f>VLOOKUP(D566,Danh_muc_VL_DC_TB!$A$12:$G$34,7)</f>
        <v>566</v>
      </c>
      <c r="H566" s="116">
        <f t="shared" si="69"/>
        <v>0.28000000000000003</v>
      </c>
      <c r="I566" s="114">
        <f t="shared" si="68"/>
        <v>158</v>
      </c>
    </row>
    <row r="567" spans="1:9" ht="31.5" x14ac:dyDescent="0.25">
      <c r="A567" s="170"/>
      <c r="B567" s="100" t="s">
        <v>314</v>
      </c>
      <c r="C567" s="102" t="s">
        <v>337</v>
      </c>
      <c r="D567" s="107"/>
      <c r="E567" s="100"/>
      <c r="F567" s="100"/>
      <c r="G567" s="115"/>
      <c r="H567" s="116"/>
      <c r="I567" s="114">
        <f>SUM(I568:I579)</f>
        <v>2649</v>
      </c>
    </row>
    <row r="568" spans="1:9" x14ac:dyDescent="0.25">
      <c r="A568" s="170"/>
      <c r="B568" s="100"/>
      <c r="C568" s="102"/>
      <c r="D568" s="107">
        <v>17</v>
      </c>
      <c r="E568" s="100" t="str">
        <f>VLOOKUP(D568,Danh_muc_VL_DC_TB!$A$12:$G$34,2)</f>
        <v>Quần áo BHLĐ</v>
      </c>
      <c r="F568" s="100" t="str">
        <f>VLOOKUP(D568,Danh_muc_VL_DC_TB!$A$12:$G$34,3)</f>
        <v>Bộ</v>
      </c>
      <c r="G568" s="114">
        <f>VLOOKUP(D568,Danh_muc_VL_DC_TB!$A$12:$G$34,7)</f>
        <v>1282</v>
      </c>
      <c r="H568" s="116">
        <f>ROUND(H489*2,3)</f>
        <v>0.42</v>
      </c>
      <c r="I568" s="114">
        <f t="shared" ref="I568:I579" si="70">ROUND(G568*H568,0)</f>
        <v>538</v>
      </c>
    </row>
    <row r="569" spans="1:9" x14ac:dyDescent="0.25">
      <c r="A569" s="170"/>
      <c r="B569" s="100"/>
      <c r="C569" s="102"/>
      <c r="D569" s="107">
        <v>11</v>
      </c>
      <c r="E569" s="100" t="str">
        <f>VLOOKUP(D569,Danh_muc_VL_DC_TB!$A$12:$G$34,2)</f>
        <v>Khẩu trang</v>
      </c>
      <c r="F569" s="100" t="str">
        <f>VLOOKUP(D569,Danh_muc_VL_DC_TB!$A$12:$G$34,3)</f>
        <v>Cái</v>
      </c>
      <c r="G569" s="114">
        <f>VLOOKUP(D569,Danh_muc_VL_DC_TB!$A$12:$G$34,7)</f>
        <v>61</v>
      </c>
      <c r="H569" s="116">
        <f t="shared" ref="H569:H579" si="71">ROUND(H490*2,3)</f>
        <v>0.42</v>
      </c>
      <c r="I569" s="114">
        <f t="shared" si="70"/>
        <v>26</v>
      </c>
    </row>
    <row r="570" spans="1:9" x14ac:dyDescent="0.25">
      <c r="A570" s="170"/>
      <c r="B570" s="100"/>
      <c r="C570" s="102"/>
      <c r="D570" s="107">
        <v>19</v>
      </c>
      <c r="E570" s="100" t="str">
        <f>VLOOKUP(D570,Danh_muc_VL_DC_TB!$A$12:$G$34,2)</f>
        <v>Quạt trần 0,1 kW</v>
      </c>
      <c r="F570" s="100" t="str">
        <f>VLOOKUP(D570,Danh_muc_VL_DC_TB!$A$12:$G$34,3)</f>
        <v>Cái</v>
      </c>
      <c r="G570" s="114">
        <f>VLOOKUP(D570,Danh_muc_VL_DC_TB!$A$12:$G$34,7)</f>
        <v>833</v>
      </c>
      <c r="H570" s="116">
        <f t="shared" si="71"/>
        <v>0.06</v>
      </c>
      <c r="I570" s="114">
        <f t="shared" si="70"/>
        <v>50</v>
      </c>
    </row>
    <row r="571" spans="1:9" x14ac:dyDescent="0.25">
      <c r="A571" s="170"/>
      <c r="B571" s="100"/>
      <c r="C571" s="102"/>
      <c r="D571" s="107">
        <v>18</v>
      </c>
      <c r="E571" s="100" t="str">
        <f>VLOOKUP(D571,Danh_muc_VL_DC_TB!$A$12:$G$34,2)</f>
        <v>Quạt thông gió 0,04 kW</v>
      </c>
      <c r="F571" s="100" t="str">
        <f>VLOOKUP(D571,Danh_muc_VL_DC_TB!$A$12:$G$34,3)</f>
        <v>Cái</v>
      </c>
      <c r="G571" s="114">
        <f>VLOOKUP(D571,Danh_muc_VL_DC_TB!$A$12:$G$34,7)</f>
        <v>801</v>
      </c>
      <c r="H571" s="116">
        <f t="shared" si="71"/>
        <v>0.06</v>
      </c>
      <c r="I571" s="114">
        <f t="shared" si="70"/>
        <v>48</v>
      </c>
    </row>
    <row r="572" spans="1:9" x14ac:dyDescent="0.25">
      <c r="A572" s="170"/>
      <c r="B572" s="100"/>
      <c r="C572" s="102"/>
      <c r="D572" s="107">
        <v>5</v>
      </c>
      <c r="E572" s="100" t="str">
        <f>VLOOKUP(D572,Danh_muc_VL_DC_TB!$A$12:$G$34,2)</f>
        <v>Bộ đèn neon 0,04 kW</v>
      </c>
      <c r="F572" s="100" t="str">
        <f>VLOOKUP(D572,Danh_muc_VL_DC_TB!$A$12:$G$34,3)</f>
        <v>Bộ</v>
      </c>
      <c r="G572" s="114">
        <f>VLOOKUP(D572,Danh_muc_VL_DC_TB!$A$12:$G$34,7)</f>
        <v>160</v>
      </c>
      <c r="H572" s="116">
        <f t="shared" si="71"/>
        <v>0.42</v>
      </c>
      <c r="I572" s="114">
        <f t="shared" si="70"/>
        <v>67</v>
      </c>
    </row>
    <row r="573" spans="1:9" x14ac:dyDescent="0.25">
      <c r="A573" s="170"/>
      <c r="B573" s="100"/>
      <c r="C573" s="102"/>
      <c r="D573" s="107">
        <v>12</v>
      </c>
      <c r="E573" s="100" t="str">
        <f>VLOOKUP(D573,Danh_muc_VL_DC_TB!$A$12:$G$34,2)</f>
        <v>Máy hút ẩm 1,5 kW</v>
      </c>
      <c r="F573" s="100" t="str">
        <f>VLOOKUP(D573,Danh_muc_VL_DC_TB!$A$12:$G$34,3)</f>
        <v>Cái</v>
      </c>
      <c r="G573" s="114">
        <f>VLOOKUP(D573,Danh_muc_VL_DC_TB!$A$12:$G$34,7)</f>
        <v>2885</v>
      </c>
      <c r="H573" s="116">
        <f t="shared" si="71"/>
        <v>0.03</v>
      </c>
      <c r="I573" s="114">
        <f t="shared" si="70"/>
        <v>87</v>
      </c>
    </row>
    <row r="574" spans="1:9" x14ac:dyDescent="0.25">
      <c r="A574" s="170"/>
      <c r="B574" s="100"/>
      <c r="C574" s="102"/>
      <c r="D574" s="107">
        <v>9</v>
      </c>
      <c r="E574" s="100" t="str">
        <f>VLOOKUP(D574,Danh_muc_VL_DC_TB!$A$12:$G$34,2)</f>
        <v>Ghế tựa</v>
      </c>
      <c r="F574" s="100" t="str">
        <f>VLOOKUP(D574,Danh_muc_VL_DC_TB!$A$12:$G$34,3)</f>
        <v>Cái</v>
      </c>
      <c r="G574" s="114">
        <f>VLOOKUP(D574,Danh_muc_VL_DC_TB!$A$12:$G$34,7)</f>
        <v>381</v>
      </c>
      <c r="H574" s="116">
        <f t="shared" si="71"/>
        <v>0.42</v>
      </c>
      <c r="I574" s="114">
        <f t="shared" si="70"/>
        <v>160</v>
      </c>
    </row>
    <row r="575" spans="1:9" x14ac:dyDescent="0.25">
      <c r="A575" s="170"/>
      <c r="B575" s="100"/>
      <c r="C575" s="102"/>
      <c r="D575" s="107">
        <v>4</v>
      </c>
      <c r="E575" s="100" t="str">
        <f>VLOOKUP(D575,Danh_muc_VL_DC_TB!$A$12:$G$34,2)</f>
        <v>Bàn làm việc</v>
      </c>
      <c r="F575" s="100" t="str">
        <f>VLOOKUP(D575,Danh_muc_VL_DC_TB!$A$12:$G$34,3)</f>
        <v>Cái</v>
      </c>
      <c r="G575" s="114">
        <f>VLOOKUP(D575,Danh_muc_VL_DC_TB!$A$12:$G$34,7)</f>
        <v>601</v>
      </c>
      <c r="H575" s="116">
        <f t="shared" si="71"/>
        <v>0.42</v>
      </c>
      <c r="I575" s="114">
        <f t="shared" si="70"/>
        <v>252</v>
      </c>
    </row>
    <row r="576" spans="1:9" x14ac:dyDescent="0.25">
      <c r="A576" s="170"/>
      <c r="B576" s="100"/>
      <c r="C576" s="102"/>
      <c r="D576" s="107">
        <v>10</v>
      </c>
      <c r="E576" s="100" t="str">
        <f>VLOOKUP(D576,Danh_muc_VL_DC_TB!$A$12:$G$34,2)</f>
        <v>Giá để tài liệu</v>
      </c>
      <c r="F576" s="100" t="str">
        <f>VLOOKUP(D576,Danh_muc_VL_DC_TB!$A$12:$G$34,3)</f>
        <v>Cái</v>
      </c>
      <c r="G576" s="114">
        <f>VLOOKUP(D576,Danh_muc_VL_DC_TB!$A$12:$G$34,7)</f>
        <v>801</v>
      </c>
      <c r="H576" s="116">
        <f t="shared" si="71"/>
        <v>0.12</v>
      </c>
      <c r="I576" s="114">
        <f t="shared" si="70"/>
        <v>96</v>
      </c>
    </row>
    <row r="577" spans="1:9" x14ac:dyDescent="0.25">
      <c r="A577" s="170"/>
      <c r="B577" s="100"/>
      <c r="C577" s="102"/>
      <c r="D577" s="107">
        <v>7</v>
      </c>
      <c r="E577" s="100" t="str">
        <f>VLOOKUP(D577,Danh_muc_VL_DC_TB!$A$12:$G$34,2)</f>
        <v>Con lăn</v>
      </c>
      <c r="F577" s="100" t="str">
        <f>VLOOKUP(D577,Danh_muc_VL_DC_TB!$A$12:$G$34,3)</f>
        <v>Cái</v>
      </c>
      <c r="G577" s="114">
        <f>VLOOKUP(D577,Danh_muc_VL_DC_TB!$A$12:$G$34,7)</f>
        <v>321</v>
      </c>
      <c r="H577" s="116">
        <f t="shared" si="71"/>
        <v>0.03</v>
      </c>
      <c r="I577" s="114">
        <f t="shared" si="70"/>
        <v>10</v>
      </c>
    </row>
    <row r="578" spans="1:9" x14ac:dyDescent="0.25">
      <c r="A578" s="170"/>
      <c r="B578" s="100"/>
      <c r="C578" s="102"/>
      <c r="D578" s="107">
        <v>3</v>
      </c>
      <c r="E578" s="100" t="str">
        <f>VLOOKUP(D578,Danh_muc_VL_DC_TB!$A$12:$G$34,2)</f>
        <v>Bàn kính can vẽ</v>
      </c>
      <c r="F578" s="100" t="str">
        <f>VLOOKUP(D578,Danh_muc_VL_DC_TB!$A$12:$G$34,3)</f>
        <v>Cái</v>
      </c>
      <c r="G578" s="114">
        <f>VLOOKUP(D578,Danh_muc_VL_DC_TB!$A$12:$G$34,7)</f>
        <v>2564</v>
      </c>
      <c r="H578" s="116">
        <f t="shared" si="71"/>
        <v>0.42</v>
      </c>
      <c r="I578" s="114">
        <f t="shared" si="70"/>
        <v>1077</v>
      </c>
    </row>
    <row r="579" spans="1:9" x14ac:dyDescent="0.25">
      <c r="A579" s="170"/>
      <c r="B579" s="100"/>
      <c r="C579" s="102"/>
      <c r="D579" s="107">
        <v>23</v>
      </c>
      <c r="E579" s="100" t="str">
        <f>VLOOKUP(D579,Danh_muc_VL_DC_TB!$A$12:$G$34,2)</f>
        <v>Xô nhựa 101</v>
      </c>
      <c r="F579" s="100" t="str">
        <f>VLOOKUP(D579,Danh_muc_VL_DC_TB!$A$12:$G$34,3)</f>
        <v>Cái</v>
      </c>
      <c r="G579" s="114">
        <f>VLOOKUP(D579,Danh_muc_VL_DC_TB!$A$12:$G$34,7)</f>
        <v>566</v>
      </c>
      <c r="H579" s="116">
        <f t="shared" si="71"/>
        <v>0.42</v>
      </c>
      <c r="I579" s="114">
        <f t="shared" si="70"/>
        <v>238</v>
      </c>
    </row>
    <row r="580" spans="1:9" ht="31.5" x14ac:dyDescent="0.25">
      <c r="A580" s="170"/>
      <c r="B580" s="100" t="s">
        <v>315</v>
      </c>
      <c r="C580" s="102" t="s">
        <v>338</v>
      </c>
      <c r="D580" s="107"/>
      <c r="E580" s="100"/>
      <c r="F580" s="100"/>
      <c r="G580" s="115"/>
      <c r="H580" s="116"/>
      <c r="I580" s="114">
        <f>SUM(I581:I592)</f>
        <v>4414</v>
      </c>
    </row>
    <row r="581" spans="1:9" x14ac:dyDescent="0.25">
      <c r="A581" s="170"/>
      <c r="B581" s="100"/>
      <c r="C581" s="102"/>
      <c r="D581" s="107">
        <v>17</v>
      </c>
      <c r="E581" s="100" t="str">
        <f>VLOOKUP(D581,Danh_muc_VL_DC_TB!$A$12:$G$34,2)</f>
        <v>Quần áo BHLĐ</v>
      </c>
      <c r="F581" s="100" t="str">
        <f>VLOOKUP(D581,Danh_muc_VL_DC_TB!$A$12:$G$34,3)</f>
        <v>Bộ</v>
      </c>
      <c r="G581" s="114">
        <f>VLOOKUP(D581,Danh_muc_VL_DC_TB!$A$12:$G$34,7)</f>
        <v>1282</v>
      </c>
      <c r="H581" s="116">
        <f>ROUND(H502*2,3)</f>
        <v>0.7</v>
      </c>
      <c r="I581" s="114">
        <f t="shared" ref="I581:I592" si="72">ROUND(G581*H581,0)</f>
        <v>897</v>
      </c>
    </row>
    <row r="582" spans="1:9" x14ac:dyDescent="0.25">
      <c r="A582" s="170"/>
      <c r="B582" s="100"/>
      <c r="C582" s="102"/>
      <c r="D582" s="107">
        <v>11</v>
      </c>
      <c r="E582" s="100" t="str">
        <f>VLOOKUP(D582,Danh_muc_VL_DC_TB!$A$12:$G$34,2)</f>
        <v>Khẩu trang</v>
      </c>
      <c r="F582" s="100" t="str">
        <f>VLOOKUP(D582,Danh_muc_VL_DC_TB!$A$12:$G$34,3)</f>
        <v>Cái</v>
      </c>
      <c r="G582" s="114">
        <f>VLOOKUP(D582,Danh_muc_VL_DC_TB!$A$12:$G$34,7)</f>
        <v>61</v>
      </c>
      <c r="H582" s="116">
        <f t="shared" ref="H582:H592" si="73">ROUND(H503*2,3)</f>
        <v>0.7</v>
      </c>
      <c r="I582" s="114">
        <f t="shared" si="72"/>
        <v>43</v>
      </c>
    </row>
    <row r="583" spans="1:9" x14ac:dyDescent="0.25">
      <c r="A583" s="170"/>
      <c r="B583" s="100"/>
      <c r="C583" s="102"/>
      <c r="D583" s="107">
        <v>19</v>
      </c>
      <c r="E583" s="100" t="str">
        <f>VLOOKUP(D583,Danh_muc_VL_DC_TB!$A$12:$G$34,2)</f>
        <v>Quạt trần 0,1 kW</v>
      </c>
      <c r="F583" s="100" t="str">
        <f>VLOOKUP(D583,Danh_muc_VL_DC_TB!$A$12:$G$34,3)</f>
        <v>Cái</v>
      </c>
      <c r="G583" s="114">
        <f>VLOOKUP(D583,Danh_muc_VL_DC_TB!$A$12:$G$34,7)</f>
        <v>833</v>
      </c>
      <c r="H583" s="116">
        <f t="shared" si="73"/>
        <v>0.1</v>
      </c>
      <c r="I583" s="114">
        <f t="shared" si="72"/>
        <v>83</v>
      </c>
    </row>
    <row r="584" spans="1:9" x14ac:dyDescent="0.25">
      <c r="A584" s="170"/>
      <c r="B584" s="100"/>
      <c r="C584" s="102"/>
      <c r="D584" s="107">
        <v>18</v>
      </c>
      <c r="E584" s="100" t="str">
        <f>VLOOKUP(D584,Danh_muc_VL_DC_TB!$A$12:$G$34,2)</f>
        <v>Quạt thông gió 0,04 kW</v>
      </c>
      <c r="F584" s="100" t="str">
        <f>VLOOKUP(D584,Danh_muc_VL_DC_TB!$A$12:$G$34,3)</f>
        <v>Cái</v>
      </c>
      <c r="G584" s="114">
        <f>VLOOKUP(D584,Danh_muc_VL_DC_TB!$A$12:$G$34,7)</f>
        <v>801</v>
      </c>
      <c r="H584" s="116">
        <f t="shared" si="73"/>
        <v>0.1</v>
      </c>
      <c r="I584" s="114">
        <f t="shared" si="72"/>
        <v>80</v>
      </c>
    </row>
    <row r="585" spans="1:9" x14ac:dyDescent="0.25">
      <c r="A585" s="170"/>
      <c r="B585" s="100"/>
      <c r="C585" s="102"/>
      <c r="D585" s="107">
        <v>5</v>
      </c>
      <c r="E585" s="100" t="str">
        <f>VLOOKUP(D585,Danh_muc_VL_DC_TB!$A$12:$G$34,2)</f>
        <v>Bộ đèn neon 0,04 kW</v>
      </c>
      <c r="F585" s="100" t="str">
        <f>VLOOKUP(D585,Danh_muc_VL_DC_TB!$A$12:$G$34,3)</f>
        <v>Bộ</v>
      </c>
      <c r="G585" s="114">
        <f>VLOOKUP(D585,Danh_muc_VL_DC_TB!$A$12:$G$34,7)</f>
        <v>160</v>
      </c>
      <c r="H585" s="116">
        <f t="shared" si="73"/>
        <v>0.7</v>
      </c>
      <c r="I585" s="114">
        <f t="shared" si="72"/>
        <v>112</v>
      </c>
    </row>
    <row r="586" spans="1:9" x14ac:dyDescent="0.25">
      <c r="A586" s="170"/>
      <c r="B586" s="100"/>
      <c r="C586" s="102"/>
      <c r="D586" s="107">
        <v>12</v>
      </c>
      <c r="E586" s="100" t="str">
        <f>VLOOKUP(D586,Danh_muc_VL_DC_TB!$A$12:$G$34,2)</f>
        <v>Máy hút ẩm 1,5 kW</v>
      </c>
      <c r="F586" s="100" t="str">
        <f>VLOOKUP(D586,Danh_muc_VL_DC_TB!$A$12:$G$34,3)</f>
        <v>Cái</v>
      </c>
      <c r="G586" s="114">
        <f>VLOOKUP(D586,Danh_muc_VL_DC_TB!$A$12:$G$34,7)</f>
        <v>2885</v>
      </c>
      <c r="H586" s="116">
        <f t="shared" si="73"/>
        <v>0.05</v>
      </c>
      <c r="I586" s="114">
        <f t="shared" si="72"/>
        <v>144</v>
      </c>
    </row>
    <row r="587" spans="1:9" x14ac:dyDescent="0.25">
      <c r="A587" s="170"/>
      <c r="B587" s="100"/>
      <c r="C587" s="102"/>
      <c r="D587" s="107">
        <v>9</v>
      </c>
      <c r="E587" s="100" t="str">
        <f>VLOOKUP(D587,Danh_muc_VL_DC_TB!$A$12:$G$34,2)</f>
        <v>Ghế tựa</v>
      </c>
      <c r="F587" s="100" t="str">
        <f>VLOOKUP(D587,Danh_muc_VL_DC_TB!$A$12:$G$34,3)</f>
        <v>Cái</v>
      </c>
      <c r="G587" s="114">
        <f>VLOOKUP(D587,Danh_muc_VL_DC_TB!$A$12:$G$34,7)</f>
        <v>381</v>
      </c>
      <c r="H587" s="116">
        <f t="shared" si="73"/>
        <v>0.7</v>
      </c>
      <c r="I587" s="114">
        <f t="shared" si="72"/>
        <v>267</v>
      </c>
    </row>
    <row r="588" spans="1:9" x14ac:dyDescent="0.25">
      <c r="A588" s="170"/>
      <c r="B588" s="100"/>
      <c r="C588" s="102"/>
      <c r="D588" s="107">
        <v>4</v>
      </c>
      <c r="E588" s="100" t="str">
        <f>VLOOKUP(D588,Danh_muc_VL_DC_TB!$A$12:$G$34,2)</f>
        <v>Bàn làm việc</v>
      </c>
      <c r="F588" s="100" t="str">
        <f>VLOOKUP(D588,Danh_muc_VL_DC_TB!$A$12:$G$34,3)</f>
        <v>Cái</v>
      </c>
      <c r="G588" s="114">
        <f>VLOOKUP(D588,Danh_muc_VL_DC_TB!$A$12:$G$34,7)</f>
        <v>601</v>
      </c>
      <c r="H588" s="116">
        <f t="shared" si="73"/>
        <v>0.7</v>
      </c>
      <c r="I588" s="114">
        <f t="shared" si="72"/>
        <v>421</v>
      </c>
    </row>
    <row r="589" spans="1:9" x14ac:dyDescent="0.25">
      <c r="A589" s="170"/>
      <c r="B589" s="100"/>
      <c r="C589" s="102"/>
      <c r="D589" s="107">
        <v>10</v>
      </c>
      <c r="E589" s="100" t="str">
        <f>VLOOKUP(D589,Danh_muc_VL_DC_TB!$A$12:$G$34,2)</f>
        <v>Giá để tài liệu</v>
      </c>
      <c r="F589" s="100" t="str">
        <f>VLOOKUP(D589,Danh_muc_VL_DC_TB!$A$12:$G$34,3)</f>
        <v>Cái</v>
      </c>
      <c r="G589" s="114">
        <f>VLOOKUP(D589,Danh_muc_VL_DC_TB!$A$12:$G$34,7)</f>
        <v>801</v>
      </c>
      <c r="H589" s="116">
        <f t="shared" si="73"/>
        <v>0.2</v>
      </c>
      <c r="I589" s="114">
        <f t="shared" si="72"/>
        <v>160</v>
      </c>
    </row>
    <row r="590" spans="1:9" x14ac:dyDescent="0.25">
      <c r="A590" s="170"/>
      <c r="B590" s="100"/>
      <c r="C590" s="102"/>
      <c r="D590" s="107">
        <v>7</v>
      </c>
      <c r="E590" s="100" t="str">
        <f>VLOOKUP(D590,Danh_muc_VL_DC_TB!$A$12:$G$34,2)</f>
        <v>Con lăn</v>
      </c>
      <c r="F590" s="100" t="str">
        <f>VLOOKUP(D590,Danh_muc_VL_DC_TB!$A$12:$G$34,3)</f>
        <v>Cái</v>
      </c>
      <c r="G590" s="114">
        <f>VLOOKUP(D590,Danh_muc_VL_DC_TB!$A$12:$G$34,7)</f>
        <v>321</v>
      </c>
      <c r="H590" s="116">
        <f t="shared" si="73"/>
        <v>0.05</v>
      </c>
      <c r="I590" s="114">
        <f t="shared" si="72"/>
        <v>16</v>
      </c>
    </row>
    <row r="591" spans="1:9" x14ac:dyDescent="0.25">
      <c r="A591" s="170"/>
      <c r="B591" s="100"/>
      <c r="C591" s="102"/>
      <c r="D591" s="107">
        <v>3</v>
      </c>
      <c r="E591" s="100" t="str">
        <f>VLOOKUP(D591,Danh_muc_VL_DC_TB!$A$12:$G$34,2)</f>
        <v>Bàn kính can vẽ</v>
      </c>
      <c r="F591" s="100" t="str">
        <f>VLOOKUP(D591,Danh_muc_VL_DC_TB!$A$12:$G$34,3)</f>
        <v>Cái</v>
      </c>
      <c r="G591" s="114">
        <f>VLOOKUP(D591,Danh_muc_VL_DC_TB!$A$12:$G$34,7)</f>
        <v>2564</v>
      </c>
      <c r="H591" s="116">
        <f t="shared" si="73"/>
        <v>0.7</v>
      </c>
      <c r="I591" s="114">
        <f t="shared" si="72"/>
        <v>1795</v>
      </c>
    </row>
    <row r="592" spans="1:9" x14ac:dyDescent="0.25">
      <c r="A592" s="170"/>
      <c r="B592" s="100"/>
      <c r="C592" s="102"/>
      <c r="D592" s="107">
        <v>23</v>
      </c>
      <c r="E592" s="100" t="str">
        <f>VLOOKUP(D592,Danh_muc_VL_DC_TB!$A$12:$G$34,2)</f>
        <v>Xô nhựa 101</v>
      </c>
      <c r="F592" s="100" t="str">
        <f>VLOOKUP(D592,Danh_muc_VL_DC_TB!$A$12:$G$34,3)</f>
        <v>Cái</v>
      </c>
      <c r="G592" s="114">
        <f>VLOOKUP(D592,Danh_muc_VL_DC_TB!$A$12:$G$34,7)</f>
        <v>566</v>
      </c>
      <c r="H592" s="116">
        <f t="shared" si="73"/>
        <v>0.7</v>
      </c>
      <c r="I592" s="114">
        <f t="shared" si="72"/>
        <v>396</v>
      </c>
    </row>
    <row r="593" spans="1:9" ht="31.5" x14ac:dyDescent="0.25">
      <c r="A593" s="170"/>
      <c r="B593" s="100" t="s">
        <v>316</v>
      </c>
      <c r="C593" s="102" t="s">
        <v>339</v>
      </c>
      <c r="D593" s="107"/>
      <c r="E593" s="100"/>
      <c r="F593" s="100"/>
      <c r="G593" s="115"/>
      <c r="H593" s="116"/>
      <c r="I593" s="114">
        <f>SUM(I594:I605)</f>
        <v>8828</v>
      </c>
    </row>
    <row r="594" spans="1:9" x14ac:dyDescent="0.25">
      <c r="A594" s="170"/>
      <c r="B594" s="100"/>
      <c r="C594" s="102"/>
      <c r="D594" s="107">
        <v>17</v>
      </c>
      <c r="E594" s="100" t="str">
        <f>VLOOKUP(D594,Danh_muc_VL_DC_TB!$A$12:$G$34,2)</f>
        <v>Quần áo BHLĐ</v>
      </c>
      <c r="F594" s="100" t="str">
        <f>VLOOKUP(D594,Danh_muc_VL_DC_TB!$A$12:$G$34,3)</f>
        <v>Bộ</v>
      </c>
      <c r="G594" s="114">
        <f>VLOOKUP(D594,Danh_muc_VL_DC_TB!$A$12:$G$34,7)</f>
        <v>1282</v>
      </c>
      <c r="H594" s="116">
        <f>ROUND(H515*2,3)</f>
        <v>1.4</v>
      </c>
      <c r="I594" s="114">
        <f t="shared" ref="I594:I605" si="74">ROUND(G594*H594,0)</f>
        <v>1795</v>
      </c>
    </row>
    <row r="595" spans="1:9" x14ac:dyDescent="0.25">
      <c r="A595" s="170"/>
      <c r="B595" s="100"/>
      <c r="C595" s="102"/>
      <c r="D595" s="107">
        <v>11</v>
      </c>
      <c r="E595" s="100" t="str">
        <f>VLOOKUP(D595,Danh_muc_VL_DC_TB!$A$12:$G$34,2)</f>
        <v>Khẩu trang</v>
      </c>
      <c r="F595" s="100" t="str">
        <f>VLOOKUP(D595,Danh_muc_VL_DC_TB!$A$12:$G$34,3)</f>
        <v>Cái</v>
      </c>
      <c r="G595" s="114">
        <f>VLOOKUP(D595,Danh_muc_VL_DC_TB!$A$12:$G$34,7)</f>
        <v>61</v>
      </c>
      <c r="H595" s="116">
        <f t="shared" ref="H595:H605" si="75">ROUND(H516*2,3)</f>
        <v>1.4</v>
      </c>
      <c r="I595" s="114">
        <f t="shared" si="74"/>
        <v>85</v>
      </c>
    </row>
    <row r="596" spans="1:9" x14ac:dyDescent="0.25">
      <c r="A596" s="170"/>
      <c r="B596" s="100"/>
      <c r="C596" s="102"/>
      <c r="D596" s="107">
        <v>19</v>
      </c>
      <c r="E596" s="100" t="str">
        <f>VLOOKUP(D596,Danh_muc_VL_DC_TB!$A$12:$G$34,2)</f>
        <v>Quạt trần 0,1 kW</v>
      </c>
      <c r="F596" s="100" t="str">
        <f>VLOOKUP(D596,Danh_muc_VL_DC_TB!$A$12:$G$34,3)</f>
        <v>Cái</v>
      </c>
      <c r="G596" s="114">
        <f>VLOOKUP(D596,Danh_muc_VL_DC_TB!$A$12:$G$34,7)</f>
        <v>833</v>
      </c>
      <c r="H596" s="116">
        <f t="shared" si="75"/>
        <v>0.2</v>
      </c>
      <c r="I596" s="114">
        <f t="shared" si="74"/>
        <v>167</v>
      </c>
    </row>
    <row r="597" spans="1:9" x14ac:dyDescent="0.25">
      <c r="A597" s="170"/>
      <c r="B597" s="100"/>
      <c r="C597" s="102"/>
      <c r="D597" s="107">
        <v>18</v>
      </c>
      <c r="E597" s="100" t="str">
        <f>VLOOKUP(D597,Danh_muc_VL_DC_TB!$A$12:$G$34,2)</f>
        <v>Quạt thông gió 0,04 kW</v>
      </c>
      <c r="F597" s="100" t="str">
        <f>VLOOKUP(D597,Danh_muc_VL_DC_TB!$A$12:$G$34,3)</f>
        <v>Cái</v>
      </c>
      <c r="G597" s="114">
        <f>VLOOKUP(D597,Danh_muc_VL_DC_TB!$A$12:$G$34,7)</f>
        <v>801</v>
      </c>
      <c r="H597" s="116">
        <f t="shared" si="75"/>
        <v>0.2</v>
      </c>
      <c r="I597" s="114">
        <f t="shared" si="74"/>
        <v>160</v>
      </c>
    </row>
    <row r="598" spans="1:9" x14ac:dyDescent="0.25">
      <c r="A598" s="170"/>
      <c r="B598" s="100"/>
      <c r="C598" s="102"/>
      <c r="D598" s="107">
        <v>5</v>
      </c>
      <c r="E598" s="100" t="str">
        <f>VLOOKUP(D598,Danh_muc_VL_DC_TB!$A$12:$G$34,2)</f>
        <v>Bộ đèn neon 0,04 kW</v>
      </c>
      <c r="F598" s="100" t="str">
        <f>VLOOKUP(D598,Danh_muc_VL_DC_TB!$A$12:$G$34,3)</f>
        <v>Bộ</v>
      </c>
      <c r="G598" s="114">
        <f>VLOOKUP(D598,Danh_muc_VL_DC_TB!$A$12:$G$34,7)</f>
        <v>160</v>
      </c>
      <c r="H598" s="116">
        <f t="shared" si="75"/>
        <v>1.4</v>
      </c>
      <c r="I598" s="114">
        <f t="shared" si="74"/>
        <v>224</v>
      </c>
    </row>
    <row r="599" spans="1:9" x14ac:dyDescent="0.25">
      <c r="A599" s="170"/>
      <c r="B599" s="100"/>
      <c r="C599" s="102"/>
      <c r="D599" s="107">
        <v>12</v>
      </c>
      <c r="E599" s="100" t="str">
        <f>VLOOKUP(D599,Danh_muc_VL_DC_TB!$A$12:$G$34,2)</f>
        <v>Máy hút ẩm 1,5 kW</v>
      </c>
      <c r="F599" s="100" t="str">
        <f>VLOOKUP(D599,Danh_muc_VL_DC_TB!$A$12:$G$34,3)</f>
        <v>Cái</v>
      </c>
      <c r="G599" s="114">
        <f>VLOOKUP(D599,Danh_muc_VL_DC_TB!$A$12:$G$34,7)</f>
        <v>2885</v>
      </c>
      <c r="H599" s="116">
        <f t="shared" si="75"/>
        <v>0.1</v>
      </c>
      <c r="I599" s="114">
        <f t="shared" si="74"/>
        <v>289</v>
      </c>
    </row>
    <row r="600" spans="1:9" x14ac:dyDescent="0.25">
      <c r="A600" s="170"/>
      <c r="B600" s="100"/>
      <c r="C600" s="102"/>
      <c r="D600" s="107">
        <v>9</v>
      </c>
      <c r="E600" s="100" t="str">
        <f>VLOOKUP(D600,Danh_muc_VL_DC_TB!$A$12:$G$34,2)</f>
        <v>Ghế tựa</v>
      </c>
      <c r="F600" s="100" t="str">
        <f>VLOOKUP(D600,Danh_muc_VL_DC_TB!$A$12:$G$34,3)</f>
        <v>Cái</v>
      </c>
      <c r="G600" s="114">
        <f>VLOOKUP(D600,Danh_muc_VL_DC_TB!$A$12:$G$34,7)</f>
        <v>381</v>
      </c>
      <c r="H600" s="116">
        <f t="shared" si="75"/>
        <v>1.4</v>
      </c>
      <c r="I600" s="114">
        <f t="shared" si="74"/>
        <v>533</v>
      </c>
    </row>
    <row r="601" spans="1:9" x14ac:dyDescent="0.25">
      <c r="A601" s="170"/>
      <c r="B601" s="100"/>
      <c r="C601" s="102"/>
      <c r="D601" s="107">
        <v>4</v>
      </c>
      <c r="E601" s="100" t="str">
        <f>VLOOKUP(D601,Danh_muc_VL_DC_TB!$A$12:$G$34,2)</f>
        <v>Bàn làm việc</v>
      </c>
      <c r="F601" s="100" t="str">
        <f>VLOOKUP(D601,Danh_muc_VL_DC_TB!$A$12:$G$34,3)</f>
        <v>Cái</v>
      </c>
      <c r="G601" s="114">
        <f>VLOOKUP(D601,Danh_muc_VL_DC_TB!$A$12:$G$34,7)</f>
        <v>601</v>
      </c>
      <c r="H601" s="116">
        <f t="shared" si="75"/>
        <v>1.4</v>
      </c>
      <c r="I601" s="114">
        <f t="shared" si="74"/>
        <v>841</v>
      </c>
    </row>
    <row r="602" spans="1:9" x14ac:dyDescent="0.25">
      <c r="A602" s="170"/>
      <c r="B602" s="100"/>
      <c r="C602" s="102"/>
      <c r="D602" s="107">
        <v>10</v>
      </c>
      <c r="E602" s="100" t="str">
        <f>VLOOKUP(D602,Danh_muc_VL_DC_TB!$A$12:$G$34,2)</f>
        <v>Giá để tài liệu</v>
      </c>
      <c r="F602" s="100" t="str">
        <f>VLOOKUP(D602,Danh_muc_VL_DC_TB!$A$12:$G$34,3)</f>
        <v>Cái</v>
      </c>
      <c r="G602" s="114">
        <f>VLOOKUP(D602,Danh_muc_VL_DC_TB!$A$12:$G$34,7)</f>
        <v>801</v>
      </c>
      <c r="H602" s="116">
        <f t="shared" si="75"/>
        <v>0.4</v>
      </c>
      <c r="I602" s="114">
        <f t="shared" si="74"/>
        <v>320</v>
      </c>
    </row>
    <row r="603" spans="1:9" x14ac:dyDescent="0.25">
      <c r="A603" s="170"/>
      <c r="B603" s="100"/>
      <c r="C603" s="102"/>
      <c r="D603" s="107">
        <v>7</v>
      </c>
      <c r="E603" s="100" t="str">
        <f>VLOOKUP(D603,Danh_muc_VL_DC_TB!$A$12:$G$34,2)</f>
        <v>Con lăn</v>
      </c>
      <c r="F603" s="100" t="str">
        <f>VLOOKUP(D603,Danh_muc_VL_DC_TB!$A$12:$G$34,3)</f>
        <v>Cái</v>
      </c>
      <c r="G603" s="114">
        <f>VLOOKUP(D603,Danh_muc_VL_DC_TB!$A$12:$G$34,7)</f>
        <v>321</v>
      </c>
      <c r="H603" s="116">
        <f t="shared" si="75"/>
        <v>0.1</v>
      </c>
      <c r="I603" s="114">
        <f t="shared" si="74"/>
        <v>32</v>
      </c>
    </row>
    <row r="604" spans="1:9" x14ac:dyDescent="0.25">
      <c r="A604" s="170"/>
      <c r="B604" s="100"/>
      <c r="C604" s="102"/>
      <c r="D604" s="107">
        <v>3</v>
      </c>
      <c r="E604" s="100" t="str">
        <f>VLOOKUP(D604,Danh_muc_VL_DC_TB!$A$12:$G$34,2)</f>
        <v>Bàn kính can vẽ</v>
      </c>
      <c r="F604" s="100" t="str">
        <f>VLOOKUP(D604,Danh_muc_VL_DC_TB!$A$12:$G$34,3)</f>
        <v>Cái</v>
      </c>
      <c r="G604" s="114">
        <f>VLOOKUP(D604,Danh_muc_VL_DC_TB!$A$12:$G$34,7)</f>
        <v>2564</v>
      </c>
      <c r="H604" s="116">
        <f t="shared" si="75"/>
        <v>1.4</v>
      </c>
      <c r="I604" s="114">
        <f t="shared" si="74"/>
        <v>3590</v>
      </c>
    </row>
    <row r="605" spans="1:9" x14ac:dyDescent="0.25">
      <c r="A605" s="170"/>
      <c r="B605" s="100"/>
      <c r="C605" s="102"/>
      <c r="D605" s="107">
        <v>23</v>
      </c>
      <c r="E605" s="100" t="str">
        <f>VLOOKUP(D605,Danh_muc_VL_DC_TB!$A$12:$G$34,2)</f>
        <v>Xô nhựa 101</v>
      </c>
      <c r="F605" s="100" t="str">
        <f>VLOOKUP(D605,Danh_muc_VL_DC_TB!$A$12:$G$34,3)</f>
        <v>Cái</v>
      </c>
      <c r="G605" s="114">
        <f>VLOOKUP(D605,Danh_muc_VL_DC_TB!$A$12:$G$34,7)</f>
        <v>566</v>
      </c>
      <c r="H605" s="116">
        <f t="shared" si="75"/>
        <v>1.4</v>
      </c>
      <c r="I605" s="114">
        <f t="shared" si="74"/>
        <v>792</v>
      </c>
    </row>
    <row r="606" spans="1:9" ht="31.5" x14ac:dyDescent="0.25">
      <c r="A606" s="170"/>
      <c r="B606" s="100" t="s">
        <v>317</v>
      </c>
      <c r="C606" s="102" t="s">
        <v>340</v>
      </c>
      <c r="D606" s="107"/>
      <c r="E606" s="100"/>
      <c r="F606" s="100"/>
      <c r="G606" s="115"/>
      <c r="H606" s="116"/>
      <c r="I606" s="114">
        <f>SUM(I607:I618)</f>
        <v>17658</v>
      </c>
    </row>
    <row r="607" spans="1:9" x14ac:dyDescent="0.25">
      <c r="A607" s="170"/>
      <c r="B607" s="100"/>
      <c r="C607" s="102"/>
      <c r="D607" s="107">
        <v>17</v>
      </c>
      <c r="E607" s="100" t="str">
        <f>VLOOKUP(D607,Danh_muc_VL_DC_TB!$A$12:$G$34,2)</f>
        <v>Quần áo BHLĐ</v>
      </c>
      <c r="F607" s="100" t="str">
        <f>VLOOKUP(D607,Danh_muc_VL_DC_TB!$A$12:$G$34,3)</f>
        <v>Bộ</v>
      </c>
      <c r="G607" s="114">
        <f>VLOOKUP(D607,Danh_muc_VL_DC_TB!$A$12:$G$34,7)</f>
        <v>1282</v>
      </c>
      <c r="H607" s="116">
        <f>ROUND(H528*2,3)</f>
        <v>2.8</v>
      </c>
      <c r="I607" s="114">
        <f t="shared" ref="I607:I618" si="76">ROUND(G607*H607,0)</f>
        <v>3590</v>
      </c>
    </row>
    <row r="608" spans="1:9" x14ac:dyDescent="0.25">
      <c r="A608" s="170"/>
      <c r="B608" s="100"/>
      <c r="C608" s="102"/>
      <c r="D608" s="107">
        <v>11</v>
      </c>
      <c r="E608" s="100" t="str">
        <f>VLOOKUP(D608,Danh_muc_VL_DC_TB!$A$12:$G$34,2)</f>
        <v>Khẩu trang</v>
      </c>
      <c r="F608" s="100" t="str">
        <f>VLOOKUP(D608,Danh_muc_VL_DC_TB!$A$12:$G$34,3)</f>
        <v>Cái</v>
      </c>
      <c r="G608" s="114">
        <f>VLOOKUP(D608,Danh_muc_VL_DC_TB!$A$12:$G$34,7)</f>
        <v>61</v>
      </c>
      <c r="H608" s="116">
        <f t="shared" ref="H608:H618" si="77">ROUND(H529*2,3)</f>
        <v>2.8</v>
      </c>
      <c r="I608" s="114">
        <f t="shared" si="76"/>
        <v>171</v>
      </c>
    </row>
    <row r="609" spans="1:9" x14ac:dyDescent="0.25">
      <c r="A609" s="170"/>
      <c r="B609" s="100"/>
      <c r="C609" s="102"/>
      <c r="D609" s="107">
        <v>19</v>
      </c>
      <c r="E609" s="100" t="str">
        <f>VLOOKUP(D609,Danh_muc_VL_DC_TB!$A$12:$G$34,2)</f>
        <v>Quạt trần 0,1 kW</v>
      </c>
      <c r="F609" s="100" t="str">
        <f>VLOOKUP(D609,Danh_muc_VL_DC_TB!$A$12:$G$34,3)</f>
        <v>Cái</v>
      </c>
      <c r="G609" s="114">
        <f>VLOOKUP(D609,Danh_muc_VL_DC_TB!$A$12:$G$34,7)</f>
        <v>833</v>
      </c>
      <c r="H609" s="116">
        <f t="shared" si="77"/>
        <v>0.4</v>
      </c>
      <c r="I609" s="114">
        <f t="shared" si="76"/>
        <v>333</v>
      </c>
    </row>
    <row r="610" spans="1:9" x14ac:dyDescent="0.25">
      <c r="A610" s="170"/>
      <c r="B610" s="100"/>
      <c r="C610" s="102"/>
      <c r="D610" s="107">
        <v>18</v>
      </c>
      <c r="E610" s="100" t="str">
        <f>VLOOKUP(D610,Danh_muc_VL_DC_TB!$A$12:$G$34,2)</f>
        <v>Quạt thông gió 0,04 kW</v>
      </c>
      <c r="F610" s="100" t="str">
        <f>VLOOKUP(D610,Danh_muc_VL_DC_TB!$A$12:$G$34,3)</f>
        <v>Cái</v>
      </c>
      <c r="G610" s="114">
        <f>VLOOKUP(D610,Danh_muc_VL_DC_TB!$A$12:$G$34,7)</f>
        <v>801</v>
      </c>
      <c r="H610" s="116">
        <f t="shared" si="77"/>
        <v>0.4</v>
      </c>
      <c r="I610" s="114">
        <f t="shared" si="76"/>
        <v>320</v>
      </c>
    </row>
    <row r="611" spans="1:9" x14ac:dyDescent="0.25">
      <c r="A611" s="170"/>
      <c r="B611" s="100"/>
      <c r="C611" s="102"/>
      <c r="D611" s="107">
        <v>5</v>
      </c>
      <c r="E611" s="100" t="str">
        <f>VLOOKUP(D611,Danh_muc_VL_DC_TB!$A$12:$G$34,2)</f>
        <v>Bộ đèn neon 0,04 kW</v>
      </c>
      <c r="F611" s="100" t="str">
        <f>VLOOKUP(D611,Danh_muc_VL_DC_TB!$A$12:$G$34,3)</f>
        <v>Bộ</v>
      </c>
      <c r="G611" s="114">
        <f>VLOOKUP(D611,Danh_muc_VL_DC_TB!$A$12:$G$34,7)</f>
        <v>160</v>
      </c>
      <c r="H611" s="116">
        <f t="shared" si="77"/>
        <v>2.8</v>
      </c>
      <c r="I611" s="114">
        <f t="shared" si="76"/>
        <v>448</v>
      </c>
    </row>
    <row r="612" spans="1:9" x14ac:dyDescent="0.25">
      <c r="A612" s="170"/>
      <c r="B612" s="100"/>
      <c r="C612" s="102"/>
      <c r="D612" s="107">
        <v>12</v>
      </c>
      <c r="E612" s="100" t="str">
        <f>VLOOKUP(D612,Danh_muc_VL_DC_TB!$A$12:$G$34,2)</f>
        <v>Máy hút ẩm 1,5 kW</v>
      </c>
      <c r="F612" s="100" t="str">
        <f>VLOOKUP(D612,Danh_muc_VL_DC_TB!$A$12:$G$34,3)</f>
        <v>Cái</v>
      </c>
      <c r="G612" s="114">
        <f>VLOOKUP(D612,Danh_muc_VL_DC_TB!$A$12:$G$34,7)</f>
        <v>2885</v>
      </c>
      <c r="H612" s="116">
        <f t="shared" si="77"/>
        <v>0.2</v>
      </c>
      <c r="I612" s="114">
        <f t="shared" si="76"/>
        <v>577</v>
      </c>
    </row>
    <row r="613" spans="1:9" x14ac:dyDescent="0.25">
      <c r="A613" s="170"/>
      <c r="B613" s="100"/>
      <c r="C613" s="102"/>
      <c r="D613" s="107">
        <v>9</v>
      </c>
      <c r="E613" s="100" t="str">
        <f>VLOOKUP(D613,Danh_muc_VL_DC_TB!$A$12:$G$34,2)</f>
        <v>Ghế tựa</v>
      </c>
      <c r="F613" s="100" t="str">
        <f>VLOOKUP(D613,Danh_muc_VL_DC_TB!$A$12:$G$34,3)</f>
        <v>Cái</v>
      </c>
      <c r="G613" s="114">
        <f>VLOOKUP(D613,Danh_muc_VL_DC_TB!$A$12:$G$34,7)</f>
        <v>381</v>
      </c>
      <c r="H613" s="116">
        <f t="shared" si="77"/>
        <v>2.8</v>
      </c>
      <c r="I613" s="114">
        <f t="shared" si="76"/>
        <v>1067</v>
      </c>
    </row>
    <row r="614" spans="1:9" x14ac:dyDescent="0.25">
      <c r="A614" s="170"/>
      <c r="B614" s="100"/>
      <c r="C614" s="102"/>
      <c r="D614" s="107">
        <v>4</v>
      </c>
      <c r="E614" s="100" t="str">
        <f>VLOOKUP(D614,Danh_muc_VL_DC_TB!$A$12:$G$34,2)</f>
        <v>Bàn làm việc</v>
      </c>
      <c r="F614" s="100" t="str">
        <f>VLOOKUP(D614,Danh_muc_VL_DC_TB!$A$12:$G$34,3)</f>
        <v>Cái</v>
      </c>
      <c r="G614" s="114">
        <f>VLOOKUP(D614,Danh_muc_VL_DC_TB!$A$12:$G$34,7)</f>
        <v>601</v>
      </c>
      <c r="H614" s="116">
        <f t="shared" si="77"/>
        <v>2.8</v>
      </c>
      <c r="I614" s="114">
        <f t="shared" si="76"/>
        <v>1683</v>
      </c>
    </row>
    <row r="615" spans="1:9" x14ac:dyDescent="0.25">
      <c r="A615" s="170"/>
      <c r="B615" s="100"/>
      <c r="C615" s="102"/>
      <c r="D615" s="107">
        <v>10</v>
      </c>
      <c r="E615" s="100" t="str">
        <f>VLOOKUP(D615,Danh_muc_VL_DC_TB!$A$12:$G$34,2)</f>
        <v>Giá để tài liệu</v>
      </c>
      <c r="F615" s="100" t="str">
        <f>VLOOKUP(D615,Danh_muc_VL_DC_TB!$A$12:$G$34,3)</f>
        <v>Cái</v>
      </c>
      <c r="G615" s="114">
        <f>VLOOKUP(D615,Danh_muc_VL_DC_TB!$A$12:$G$34,7)</f>
        <v>801</v>
      </c>
      <c r="H615" s="116">
        <f t="shared" si="77"/>
        <v>0.8</v>
      </c>
      <c r="I615" s="114">
        <f t="shared" si="76"/>
        <v>641</v>
      </c>
    </row>
    <row r="616" spans="1:9" x14ac:dyDescent="0.25">
      <c r="A616" s="170"/>
      <c r="B616" s="100"/>
      <c r="C616" s="102"/>
      <c r="D616" s="107">
        <v>7</v>
      </c>
      <c r="E616" s="100" t="str">
        <f>VLOOKUP(D616,Danh_muc_VL_DC_TB!$A$12:$G$34,2)</f>
        <v>Con lăn</v>
      </c>
      <c r="F616" s="100" t="str">
        <f>VLOOKUP(D616,Danh_muc_VL_DC_TB!$A$12:$G$34,3)</f>
        <v>Cái</v>
      </c>
      <c r="G616" s="114">
        <f>VLOOKUP(D616,Danh_muc_VL_DC_TB!$A$12:$G$34,7)</f>
        <v>321</v>
      </c>
      <c r="H616" s="116">
        <f t="shared" si="77"/>
        <v>0.2</v>
      </c>
      <c r="I616" s="114">
        <f t="shared" si="76"/>
        <v>64</v>
      </c>
    </row>
    <row r="617" spans="1:9" x14ac:dyDescent="0.25">
      <c r="A617" s="170"/>
      <c r="B617" s="100"/>
      <c r="C617" s="102"/>
      <c r="D617" s="107">
        <v>3</v>
      </c>
      <c r="E617" s="100" t="str">
        <f>VLOOKUP(D617,Danh_muc_VL_DC_TB!$A$12:$G$34,2)</f>
        <v>Bàn kính can vẽ</v>
      </c>
      <c r="F617" s="100" t="str">
        <f>VLOOKUP(D617,Danh_muc_VL_DC_TB!$A$12:$G$34,3)</f>
        <v>Cái</v>
      </c>
      <c r="G617" s="114">
        <f>VLOOKUP(D617,Danh_muc_VL_DC_TB!$A$12:$G$34,7)</f>
        <v>2564</v>
      </c>
      <c r="H617" s="116">
        <f t="shared" si="77"/>
        <v>2.8</v>
      </c>
      <c r="I617" s="114">
        <f t="shared" si="76"/>
        <v>7179</v>
      </c>
    </row>
    <row r="618" spans="1:9" x14ac:dyDescent="0.25">
      <c r="A618" s="170"/>
      <c r="B618" s="100"/>
      <c r="C618" s="102"/>
      <c r="D618" s="107">
        <v>23</v>
      </c>
      <c r="E618" s="100" t="str">
        <f>VLOOKUP(D618,Danh_muc_VL_DC_TB!$A$12:$G$34,2)</f>
        <v>Xô nhựa 101</v>
      </c>
      <c r="F618" s="100" t="str">
        <f>VLOOKUP(D618,Danh_muc_VL_DC_TB!$A$12:$G$34,3)</f>
        <v>Cái</v>
      </c>
      <c r="G618" s="114">
        <f>VLOOKUP(D618,Danh_muc_VL_DC_TB!$A$12:$G$34,7)</f>
        <v>566</v>
      </c>
      <c r="H618" s="116">
        <f t="shared" si="77"/>
        <v>2.8</v>
      </c>
      <c r="I618" s="114">
        <f t="shared" si="76"/>
        <v>1585</v>
      </c>
    </row>
    <row r="619" spans="1:9" ht="31.5" x14ac:dyDescent="0.25">
      <c r="A619" s="170" t="s">
        <v>233</v>
      </c>
      <c r="B619" s="100" t="s">
        <v>65</v>
      </c>
      <c r="C619" s="102"/>
      <c r="D619" s="107"/>
      <c r="E619" s="100"/>
      <c r="F619" s="100"/>
      <c r="G619" s="115"/>
      <c r="H619" s="116"/>
      <c r="I619" s="114"/>
    </row>
    <row r="620" spans="1:9" ht="31.5" x14ac:dyDescent="0.25">
      <c r="A620" s="170" t="s">
        <v>328</v>
      </c>
      <c r="B620" s="100" t="s">
        <v>327</v>
      </c>
      <c r="C620" s="102"/>
      <c r="D620" s="107"/>
      <c r="E620" s="100"/>
      <c r="F620" s="100"/>
      <c r="G620" s="115"/>
      <c r="H620" s="116"/>
      <c r="I620" s="114"/>
    </row>
    <row r="621" spans="1:9" ht="31.5" x14ac:dyDescent="0.25">
      <c r="A621" s="170"/>
      <c r="B621" s="100" t="s">
        <v>312</v>
      </c>
      <c r="C621" s="102" t="s">
        <v>323</v>
      </c>
      <c r="D621" s="107"/>
      <c r="E621" s="100"/>
      <c r="F621" s="100"/>
      <c r="G621" s="115"/>
      <c r="H621" s="116"/>
      <c r="I621" s="114">
        <f>SUM(I622:I632)</f>
        <v>420</v>
      </c>
    </row>
    <row r="622" spans="1:9" x14ac:dyDescent="0.25">
      <c r="A622" s="170"/>
      <c r="B622" s="100"/>
      <c r="C622" s="102"/>
      <c r="D622" s="107">
        <v>17</v>
      </c>
      <c r="E622" s="100" t="str">
        <f>VLOOKUP(D622,Danh_muc_VL_DC_TB!$A$12:$G$34,2)</f>
        <v>Quần áo BHLĐ</v>
      </c>
      <c r="F622" s="100" t="str">
        <f>VLOOKUP(D622,Danh_muc_VL_DC_TB!$A$12:$G$34,3)</f>
        <v>Bộ</v>
      </c>
      <c r="G622" s="114">
        <f>VLOOKUP(D622,Danh_muc_VL_DC_TB!$A$12:$G$34,7)</f>
        <v>1282</v>
      </c>
      <c r="H622" s="116">
        <f>ROUND(H634*0.8,3)</f>
        <v>0.112</v>
      </c>
      <c r="I622" s="114">
        <f t="shared" ref="I622:I632" si="78">ROUND(G622*H622,0)</f>
        <v>144</v>
      </c>
    </row>
    <row r="623" spans="1:9" x14ac:dyDescent="0.25">
      <c r="A623" s="170"/>
      <c r="B623" s="100"/>
      <c r="C623" s="102"/>
      <c r="D623" s="107">
        <v>11</v>
      </c>
      <c r="E623" s="100" t="str">
        <f>VLOOKUP(D623,Danh_muc_VL_DC_TB!$A$12:$G$34,2)</f>
        <v>Khẩu trang</v>
      </c>
      <c r="F623" s="100" t="str">
        <f>VLOOKUP(D623,Danh_muc_VL_DC_TB!$A$12:$G$34,3)</f>
        <v>Cái</v>
      </c>
      <c r="G623" s="114">
        <f>VLOOKUP(D623,Danh_muc_VL_DC_TB!$A$12:$G$34,7)</f>
        <v>61</v>
      </c>
      <c r="H623" s="116">
        <f t="shared" ref="H623:H632" si="79">ROUND(H635*0.8,3)</f>
        <v>0.112</v>
      </c>
      <c r="I623" s="114">
        <f t="shared" si="78"/>
        <v>7</v>
      </c>
    </row>
    <row r="624" spans="1:9" x14ac:dyDescent="0.25">
      <c r="A624" s="170"/>
      <c r="B624" s="100"/>
      <c r="C624" s="102"/>
      <c r="D624" s="107">
        <v>19</v>
      </c>
      <c r="E624" s="100" t="str">
        <f>VLOOKUP(D624,Danh_muc_VL_DC_TB!$A$12:$G$34,2)</f>
        <v>Quạt trần 0,1 kW</v>
      </c>
      <c r="F624" s="100" t="str">
        <f>VLOOKUP(D624,Danh_muc_VL_DC_TB!$A$12:$G$34,3)</f>
        <v>Cái</v>
      </c>
      <c r="G624" s="114">
        <f>VLOOKUP(D624,Danh_muc_VL_DC_TB!$A$12:$G$34,7)</f>
        <v>833</v>
      </c>
      <c r="H624" s="116">
        <f t="shared" si="79"/>
        <v>1.6E-2</v>
      </c>
      <c r="I624" s="114">
        <f t="shared" si="78"/>
        <v>13</v>
      </c>
    </row>
    <row r="625" spans="1:9" x14ac:dyDescent="0.25">
      <c r="A625" s="170"/>
      <c r="B625" s="100"/>
      <c r="C625" s="102"/>
      <c r="D625" s="107">
        <v>18</v>
      </c>
      <c r="E625" s="100" t="str">
        <f>VLOOKUP(D625,Danh_muc_VL_DC_TB!$A$12:$G$34,2)</f>
        <v>Quạt thông gió 0,04 kW</v>
      </c>
      <c r="F625" s="100" t="str">
        <f>VLOOKUP(D625,Danh_muc_VL_DC_TB!$A$12:$G$34,3)</f>
        <v>Cái</v>
      </c>
      <c r="G625" s="114">
        <f>VLOOKUP(D625,Danh_muc_VL_DC_TB!$A$12:$G$34,7)</f>
        <v>801</v>
      </c>
      <c r="H625" s="116">
        <f t="shared" si="79"/>
        <v>1.6E-2</v>
      </c>
      <c r="I625" s="114">
        <f t="shared" si="78"/>
        <v>13</v>
      </c>
    </row>
    <row r="626" spans="1:9" x14ac:dyDescent="0.25">
      <c r="A626" s="170"/>
      <c r="B626" s="100"/>
      <c r="C626" s="102"/>
      <c r="D626" s="107">
        <v>5</v>
      </c>
      <c r="E626" s="100" t="str">
        <f>VLOOKUP(D626,Danh_muc_VL_DC_TB!$A$12:$G$34,2)</f>
        <v>Bộ đèn neon 0,04 kW</v>
      </c>
      <c r="F626" s="100" t="str">
        <f>VLOOKUP(D626,Danh_muc_VL_DC_TB!$A$12:$G$34,3)</f>
        <v>Bộ</v>
      </c>
      <c r="G626" s="114">
        <f>VLOOKUP(D626,Danh_muc_VL_DC_TB!$A$12:$G$34,7)</f>
        <v>160</v>
      </c>
      <c r="H626" s="116">
        <f t="shared" si="79"/>
        <v>0.112</v>
      </c>
      <c r="I626" s="114">
        <f t="shared" si="78"/>
        <v>18</v>
      </c>
    </row>
    <row r="627" spans="1:9" x14ac:dyDescent="0.25">
      <c r="A627" s="170"/>
      <c r="B627" s="100"/>
      <c r="C627" s="102"/>
      <c r="D627" s="107">
        <v>12</v>
      </c>
      <c r="E627" s="100" t="str">
        <f>VLOOKUP(D627,Danh_muc_VL_DC_TB!$A$12:$G$34,2)</f>
        <v>Máy hút ẩm 1,5 kW</v>
      </c>
      <c r="F627" s="100" t="str">
        <f>VLOOKUP(D627,Danh_muc_VL_DC_TB!$A$12:$G$34,3)</f>
        <v>Cái</v>
      </c>
      <c r="G627" s="114">
        <f>VLOOKUP(D627,Danh_muc_VL_DC_TB!$A$12:$G$34,7)</f>
        <v>2885</v>
      </c>
      <c r="H627" s="116">
        <f t="shared" si="79"/>
        <v>8.0000000000000002E-3</v>
      </c>
      <c r="I627" s="114">
        <f t="shared" si="78"/>
        <v>23</v>
      </c>
    </row>
    <row r="628" spans="1:9" x14ac:dyDescent="0.25">
      <c r="A628" s="170"/>
      <c r="B628" s="100"/>
      <c r="C628" s="102"/>
      <c r="D628" s="107">
        <v>9</v>
      </c>
      <c r="E628" s="100" t="str">
        <f>VLOOKUP(D628,Danh_muc_VL_DC_TB!$A$12:$G$34,2)</f>
        <v>Ghế tựa</v>
      </c>
      <c r="F628" s="100" t="str">
        <f>VLOOKUP(D628,Danh_muc_VL_DC_TB!$A$12:$G$34,3)</f>
        <v>Cái</v>
      </c>
      <c r="G628" s="114">
        <f>VLOOKUP(D628,Danh_muc_VL_DC_TB!$A$12:$G$34,7)</f>
        <v>381</v>
      </c>
      <c r="H628" s="116">
        <f t="shared" si="79"/>
        <v>0.112</v>
      </c>
      <c r="I628" s="114">
        <f t="shared" si="78"/>
        <v>43</v>
      </c>
    </row>
    <row r="629" spans="1:9" x14ac:dyDescent="0.25">
      <c r="A629" s="170"/>
      <c r="B629" s="100"/>
      <c r="C629" s="102"/>
      <c r="D629" s="107">
        <v>4</v>
      </c>
      <c r="E629" s="100" t="str">
        <f>VLOOKUP(D629,Danh_muc_VL_DC_TB!$A$12:$G$34,2)</f>
        <v>Bàn làm việc</v>
      </c>
      <c r="F629" s="100" t="str">
        <f>VLOOKUP(D629,Danh_muc_VL_DC_TB!$A$12:$G$34,3)</f>
        <v>Cái</v>
      </c>
      <c r="G629" s="114">
        <f>VLOOKUP(D629,Danh_muc_VL_DC_TB!$A$12:$G$34,7)</f>
        <v>601</v>
      </c>
      <c r="H629" s="116">
        <f t="shared" si="79"/>
        <v>0.112</v>
      </c>
      <c r="I629" s="114">
        <f t="shared" si="78"/>
        <v>67</v>
      </c>
    </row>
    <row r="630" spans="1:9" x14ac:dyDescent="0.25">
      <c r="A630" s="170"/>
      <c r="B630" s="100"/>
      <c r="C630" s="102"/>
      <c r="D630" s="107">
        <v>10</v>
      </c>
      <c r="E630" s="100" t="str">
        <f>VLOOKUP(D630,Danh_muc_VL_DC_TB!$A$12:$G$34,2)</f>
        <v>Giá để tài liệu</v>
      </c>
      <c r="F630" s="100" t="str">
        <f>VLOOKUP(D630,Danh_muc_VL_DC_TB!$A$12:$G$34,3)</f>
        <v>Cái</v>
      </c>
      <c r="G630" s="114">
        <f>VLOOKUP(D630,Danh_muc_VL_DC_TB!$A$12:$G$34,7)</f>
        <v>801</v>
      </c>
      <c r="H630" s="116">
        <f t="shared" si="79"/>
        <v>3.2000000000000001E-2</v>
      </c>
      <c r="I630" s="114">
        <f t="shared" si="78"/>
        <v>26</v>
      </c>
    </row>
    <row r="631" spans="1:9" x14ac:dyDescent="0.25">
      <c r="A631" s="170"/>
      <c r="B631" s="100"/>
      <c r="C631" s="102"/>
      <c r="D631" s="107">
        <v>7</v>
      </c>
      <c r="E631" s="100" t="str">
        <f>VLOOKUP(D631,Danh_muc_VL_DC_TB!$A$12:$G$34,2)</f>
        <v>Con lăn</v>
      </c>
      <c r="F631" s="100" t="str">
        <f>VLOOKUP(D631,Danh_muc_VL_DC_TB!$A$12:$G$34,3)</f>
        <v>Cái</v>
      </c>
      <c r="G631" s="114">
        <f>VLOOKUP(D631,Danh_muc_VL_DC_TB!$A$12:$G$34,7)</f>
        <v>321</v>
      </c>
      <c r="H631" s="116">
        <f t="shared" si="79"/>
        <v>8.0000000000000002E-3</v>
      </c>
      <c r="I631" s="114">
        <f t="shared" si="78"/>
        <v>3</v>
      </c>
    </row>
    <row r="632" spans="1:9" x14ac:dyDescent="0.25">
      <c r="A632" s="170"/>
      <c r="B632" s="100"/>
      <c r="C632" s="102"/>
      <c r="D632" s="107">
        <v>23</v>
      </c>
      <c r="E632" s="100" t="str">
        <f>VLOOKUP(D632,Danh_muc_VL_DC_TB!$A$12:$G$34,2)</f>
        <v>Xô nhựa 101</v>
      </c>
      <c r="F632" s="100" t="str">
        <f>VLOOKUP(D632,Danh_muc_VL_DC_TB!$A$12:$G$34,3)</f>
        <v>Cái</v>
      </c>
      <c r="G632" s="114">
        <f>VLOOKUP(D632,Danh_muc_VL_DC_TB!$A$12:$G$34,7)</f>
        <v>566</v>
      </c>
      <c r="H632" s="116">
        <f t="shared" si="79"/>
        <v>0.112</v>
      </c>
      <c r="I632" s="114">
        <f t="shared" si="78"/>
        <v>63</v>
      </c>
    </row>
    <row r="633" spans="1:9" ht="31.5" x14ac:dyDescent="0.25">
      <c r="A633" s="170"/>
      <c r="B633" s="100" t="s">
        <v>313</v>
      </c>
      <c r="C633" s="102" t="s">
        <v>309</v>
      </c>
      <c r="D633" s="107"/>
      <c r="E633" s="100"/>
      <c r="F633" s="100"/>
      <c r="G633" s="115"/>
      <c r="H633" s="116"/>
      <c r="I633" s="114">
        <f>SUM(I634:I644)</f>
        <v>523</v>
      </c>
    </row>
    <row r="634" spans="1:9" x14ac:dyDescent="0.25">
      <c r="A634" s="170"/>
      <c r="B634" s="100"/>
      <c r="C634" s="102"/>
      <c r="D634" s="107">
        <v>17</v>
      </c>
      <c r="E634" s="100" t="str">
        <f>VLOOKUP(D634,Danh_muc_VL_DC_TB!$A$12:$G$34,2)</f>
        <v>Quần áo BHLĐ</v>
      </c>
      <c r="F634" s="100" t="str">
        <f>VLOOKUP(D634,Danh_muc_VL_DC_TB!$A$12:$G$34,3)</f>
        <v>Bộ</v>
      </c>
      <c r="G634" s="114">
        <f>VLOOKUP(D634,Danh_muc_VL_DC_TB!$A$12:$G$34,7)</f>
        <v>1282</v>
      </c>
      <c r="H634" s="116">
        <v>0.14000000000000001</v>
      </c>
      <c r="I634" s="114">
        <f t="shared" ref="I634:I644" si="80">ROUND(G634*H634,0)</f>
        <v>179</v>
      </c>
    </row>
    <row r="635" spans="1:9" x14ac:dyDescent="0.25">
      <c r="A635" s="170"/>
      <c r="B635" s="100"/>
      <c r="C635" s="102"/>
      <c r="D635" s="107">
        <v>11</v>
      </c>
      <c r="E635" s="100" t="str">
        <f>VLOOKUP(D635,Danh_muc_VL_DC_TB!$A$12:$G$34,2)</f>
        <v>Khẩu trang</v>
      </c>
      <c r="F635" s="100" t="str">
        <f>VLOOKUP(D635,Danh_muc_VL_DC_TB!$A$12:$G$34,3)</f>
        <v>Cái</v>
      </c>
      <c r="G635" s="114">
        <f>VLOOKUP(D635,Danh_muc_VL_DC_TB!$A$12:$G$34,7)</f>
        <v>61</v>
      </c>
      <c r="H635" s="116">
        <v>0.14000000000000001</v>
      </c>
      <c r="I635" s="114">
        <f t="shared" si="80"/>
        <v>9</v>
      </c>
    </row>
    <row r="636" spans="1:9" x14ac:dyDescent="0.25">
      <c r="A636" s="170"/>
      <c r="B636" s="100"/>
      <c r="C636" s="102"/>
      <c r="D636" s="107">
        <v>19</v>
      </c>
      <c r="E636" s="100" t="str">
        <f>VLOOKUP(D636,Danh_muc_VL_DC_TB!$A$12:$G$34,2)</f>
        <v>Quạt trần 0,1 kW</v>
      </c>
      <c r="F636" s="100" t="str">
        <f>VLOOKUP(D636,Danh_muc_VL_DC_TB!$A$12:$G$34,3)</f>
        <v>Cái</v>
      </c>
      <c r="G636" s="114">
        <f>VLOOKUP(D636,Danh_muc_VL_DC_TB!$A$12:$G$34,7)</f>
        <v>833</v>
      </c>
      <c r="H636" s="116">
        <v>0.02</v>
      </c>
      <c r="I636" s="114">
        <f t="shared" si="80"/>
        <v>17</v>
      </c>
    </row>
    <row r="637" spans="1:9" x14ac:dyDescent="0.25">
      <c r="A637" s="170"/>
      <c r="B637" s="100"/>
      <c r="C637" s="102"/>
      <c r="D637" s="107">
        <v>18</v>
      </c>
      <c r="E637" s="100" t="str">
        <f>VLOOKUP(D637,Danh_muc_VL_DC_TB!$A$12:$G$34,2)</f>
        <v>Quạt thông gió 0,04 kW</v>
      </c>
      <c r="F637" s="100" t="str">
        <f>VLOOKUP(D637,Danh_muc_VL_DC_TB!$A$12:$G$34,3)</f>
        <v>Cái</v>
      </c>
      <c r="G637" s="114">
        <f>VLOOKUP(D637,Danh_muc_VL_DC_TB!$A$12:$G$34,7)</f>
        <v>801</v>
      </c>
      <c r="H637" s="116">
        <v>0.02</v>
      </c>
      <c r="I637" s="114">
        <f t="shared" si="80"/>
        <v>16</v>
      </c>
    </row>
    <row r="638" spans="1:9" x14ac:dyDescent="0.25">
      <c r="A638" s="170"/>
      <c r="B638" s="100"/>
      <c r="C638" s="102"/>
      <c r="D638" s="107">
        <v>5</v>
      </c>
      <c r="E638" s="100" t="str">
        <f>VLOOKUP(D638,Danh_muc_VL_DC_TB!$A$12:$G$34,2)</f>
        <v>Bộ đèn neon 0,04 kW</v>
      </c>
      <c r="F638" s="100" t="str">
        <f>VLOOKUP(D638,Danh_muc_VL_DC_TB!$A$12:$G$34,3)</f>
        <v>Bộ</v>
      </c>
      <c r="G638" s="114">
        <f>VLOOKUP(D638,Danh_muc_VL_DC_TB!$A$12:$G$34,7)</f>
        <v>160</v>
      </c>
      <c r="H638" s="116">
        <v>0.14000000000000001</v>
      </c>
      <c r="I638" s="114">
        <f t="shared" si="80"/>
        <v>22</v>
      </c>
    </row>
    <row r="639" spans="1:9" x14ac:dyDescent="0.25">
      <c r="A639" s="170"/>
      <c r="B639" s="100"/>
      <c r="C639" s="102"/>
      <c r="D639" s="107">
        <v>12</v>
      </c>
      <c r="E639" s="100" t="str">
        <f>VLOOKUP(D639,Danh_muc_VL_DC_TB!$A$12:$G$34,2)</f>
        <v>Máy hút ẩm 1,5 kW</v>
      </c>
      <c r="F639" s="100" t="str">
        <f>VLOOKUP(D639,Danh_muc_VL_DC_TB!$A$12:$G$34,3)</f>
        <v>Cái</v>
      </c>
      <c r="G639" s="114">
        <f>VLOOKUP(D639,Danh_muc_VL_DC_TB!$A$12:$G$34,7)</f>
        <v>2885</v>
      </c>
      <c r="H639" s="116">
        <v>0.01</v>
      </c>
      <c r="I639" s="114">
        <f t="shared" si="80"/>
        <v>29</v>
      </c>
    </row>
    <row r="640" spans="1:9" x14ac:dyDescent="0.25">
      <c r="A640" s="170"/>
      <c r="B640" s="100"/>
      <c r="C640" s="102"/>
      <c r="D640" s="107">
        <v>9</v>
      </c>
      <c r="E640" s="100" t="str">
        <f>VLOOKUP(D640,Danh_muc_VL_DC_TB!$A$12:$G$34,2)</f>
        <v>Ghế tựa</v>
      </c>
      <c r="F640" s="100" t="str">
        <f>VLOOKUP(D640,Danh_muc_VL_DC_TB!$A$12:$G$34,3)</f>
        <v>Cái</v>
      </c>
      <c r="G640" s="114">
        <f>VLOOKUP(D640,Danh_muc_VL_DC_TB!$A$12:$G$34,7)</f>
        <v>381</v>
      </c>
      <c r="H640" s="116">
        <v>0.14000000000000001</v>
      </c>
      <c r="I640" s="114">
        <f t="shared" si="80"/>
        <v>53</v>
      </c>
    </row>
    <row r="641" spans="1:9" x14ac:dyDescent="0.25">
      <c r="A641" s="170"/>
      <c r="B641" s="100"/>
      <c r="C641" s="102"/>
      <c r="D641" s="107">
        <v>4</v>
      </c>
      <c r="E641" s="100" t="str">
        <f>VLOOKUP(D641,Danh_muc_VL_DC_TB!$A$12:$G$34,2)</f>
        <v>Bàn làm việc</v>
      </c>
      <c r="F641" s="100" t="str">
        <f>VLOOKUP(D641,Danh_muc_VL_DC_TB!$A$12:$G$34,3)</f>
        <v>Cái</v>
      </c>
      <c r="G641" s="114">
        <f>VLOOKUP(D641,Danh_muc_VL_DC_TB!$A$12:$G$34,7)</f>
        <v>601</v>
      </c>
      <c r="H641" s="116">
        <v>0.14000000000000001</v>
      </c>
      <c r="I641" s="114">
        <f t="shared" si="80"/>
        <v>84</v>
      </c>
    </row>
    <row r="642" spans="1:9" x14ac:dyDescent="0.25">
      <c r="A642" s="170"/>
      <c r="B642" s="100"/>
      <c r="C642" s="102"/>
      <c r="D642" s="107">
        <v>10</v>
      </c>
      <c r="E642" s="100" t="str">
        <f>VLOOKUP(D642,Danh_muc_VL_DC_TB!$A$12:$G$34,2)</f>
        <v>Giá để tài liệu</v>
      </c>
      <c r="F642" s="100" t="str">
        <f>VLOOKUP(D642,Danh_muc_VL_DC_TB!$A$12:$G$34,3)</f>
        <v>Cái</v>
      </c>
      <c r="G642" s="114">
        <f>VLOOKUP(D642,Danh_muc_VL_DC_TB!$A$12:$G$34,7)</f>
        <v>801</v>
      </c>
      <c r="H642" s="116">
        <v>0.04</v>
      </c>
      <c r="I642" s="114">
        <f t="shared" si="80"/>
        <v>32</v>
      </c>
    </row>
    <row r="643" spans="1:9" x14ac:dyDescent="0.25">
      <c r="A643" s="170"/>
      <c r="B643" s="100"/>
      <c r="C643" s="102"/>
      <c r="D643" s="107">
        <v>7</v>
      </c>
      <c r="E643" s="100" t="str">
        <f>VLOOKUP(D643,Danh_muc_VL_DC_TB!$A$12:$G$34,2)</f>
        <v>Con lăn</v>
      </c>
      <c r="F643" s="100" t="str">
        <f>VLOOKUP(D643,Danh_muc_VL_DC_TB!$A$12:$G$34,3)</f>
        <v>Cái</v>
      </c>
      <c r="G643" s="114">
        <f>VLOOKUP(D643,Danh_muc_VL_DC_TB!$A$12:$G$34,7)</f>
        <v>321</v>
      </c>
      <c r="H643" s="116">
        <v>0.01</v>
      </c>
      <c r="I643" s="114">
        <f t="shared" si="80"/>
        <v>3</v>
      </c>
    </row>
    <row r="644" spans="1:9" x14ac:dyDescent="0.25">
      <c r="A644" s="170"/>
      <c r="B644" s="100"/>
      <c r="C644" s="102"/>
      <c r="D644" s="107">
        <v>23</v>
      </c>
      <c r="E644" s="100" t="str">
        <f>VLOOKUP(D644,Danh_muc_VL_DC_TB!$A$12:$G$34,2)</f>
        <v>Xô nhựa 101</v>
      </c>
      <c r="F644" s="100" t="str">
        <f>VLOOKUP(D644,Danh_muc_VL_DC_TB!$A$12:$G$34,3)</f>
        <v>Cái</v>
      </c>
      <c r="G644" s="114">
        <f>VLOOKUP(D644,Danh_muc_VL_DC_TB!$A$12:$G$34,7)</f>
        <v>566</v>
      </c>
      <c r="H644" s="116">
        <v>0.14000000000000001</v>
      </c>
      <c r="I644" s="114">
        <f t="shared" si="80"/>
        <v>79</v>
      </c>
    </row>
    <row r="645" spans="1:9" ht="31.5" x14ac:dyDescent="0.25">
      <c r="A645" s="170"/>
      <c r="B645" s="100" t="s">
        <v>314</v>
      </c>
      <c r="C645" s="102" t="s">
        <v>311</v>
      </c>
      <c r="D645" s="107"/>
      <c r="E645" s="100"/>
      <c r="F645" s="100"/>
      <c r="G645" s="115"/>
      <c r="H645" s="116"/>
      <c r="I645" s="114">
        <f>SUM(I646:I656)</f>
        <v>786</v>
      </c>
    </row>
    <row r="646" spans="1:9" x14ac:dyDescent="0.25">
      <c r="A646" s="170"/>
      <c r="B646" s="100"/>
      <c r="C646" s="102"/>
      <c r="D646" s="107">
        <v>17</v>
      </c>
      <c r="E646" s="100" t="str">
        <f>VLOOKUP(D646,Danh_muc_VL_DC_TB!$A$12:$G$34,2)</f>
        <v>Quần áo BHLĐ</v>
      </c>
      <c r="F646" s="100" t="str">
        <f>VLOOKUP(D646,Danh_muc_VL_DC_TB!$A$12:$G$34,3)</f>
        <v>Bộ</v>
      </c>
      <c r="G646" s="114">
        <f>VLOOKUP(D646,Danh_muc_VL_DC_TB!$A$12:$G$34,7)</f>
        <v>1282</v>
      </c>
      <c r="H646" s="116">
        <f>ROUND(H634*1.5,3)</f>
        <v>0.21</v>
      </c>
      <c r="I646" s="114">
        <f t="shared" ref="I646:I656" si="81">ROUND(G646*H646,0)</f>
        <v>269</v>
      </c>
    </row>
    <row r="647" spans="1:9" x14ac:dyDescent="0.25">
      <c r="A647" s="170"/>
      <c r="B647" s="100"/>
      <c r="C647" s="102"/>
      <c r="D647" s="107">
        <v>11</v>
      </c>
      <c r="E647" s="100" t="str">
        <f>VLOOKUP(D647,Danh_muc_VL_DC_TB!$A$12:$G$34,2)</f>
        <v>Khẩu trang</v>
      </c>
      <c r="F647" s="100" t="str">
        <f>VLOOKUP(D647,Danh_muc_VL_DC_TB!$A$12:$G$34,3)</f>
        <v>Cái</v>
      </c>
      <c r="G647" s="114">
        <f>VLOOKUP(D647,Danh_muc_VL_DC_TB!$A$12:$G$34,7)</f>
        <v>61</v>
      </c>
      <c r="H647" s="116">
        <f t="shared" ref="H647:H656" si="82">ROUND(H635*1.5,3)</f>
        <v>0.21</v>
      </c>
      <c r="I647" s="114">
        <f t="shared" si="81"/>
        <v>13</v>
      </c>
    </row>
    <row r="648" spans="1:9" x14ac:dyDescent="0.25">
      <c r="A648" s="170"/>
      <c r="B648" s="100"/>
      <c r="C648" s="102"/>
      <c r="D648" s="107">
        <v>19</v>
      </c>
      <c r="E648" s="100" t="str">
        <f>VLOOKUP(D648,Danh_muc_VL_DC_TB!$A$12:$G$34,2)</f>
        <v>Quạt trần 0,1 kW</v>
      </c>
      <c r="F648" s="100" t="str">
        <f>VLOOKUP(D648,Danh_muc_VL_DC_TB!$A$12:$G$34,3)</f>
        <v>Cái</v>
      </c>
      <c r="G648" s="114">
        <f>VLOOKUP(D648,Danh_muc_VL_DC_TB!$A$12:$G$34,7)</f>
        <v>833</v>
      </c>
      <c r="H648" s="116">
        <f t="shared" si="82"/>
        <v>0.03</v>
      </c>
      <c r="I648" s="114">
        <f t="shared" si="81"/>
        <v>25</v>
      </c>
    </row>
    <row r="649" spans="1:9" x14ac:dyDescent="0.25">
      <c r="A649" s="170"/>
      <c r="B649" s="100"/>
      <c r="C649" s="102"/>
      <c r="D649" s="107">
        <v>18</v>
      </c>
      <c r="E649" s="100" t="str">
        <f>VLOOKUP(D649,Danh_muc_VL_DC_TB!$A$12:$G$34,2)</f>
        <v>Quạt thông gió 0,04 kW</v>
      </c>
      <c r="F649" s="100" t="str">
        <f>VLOOKUP(D649,Danh_muc_VL_DC_TB!$A$12:$G$34,3)</f>
        <v>Cái</v>
      </c>
      <c r="G649" s="114">
        <f>VLOOKUP(D649,Danh_muc_VL_DC_TB!$A$12:$G$34,7)</f>
        <v>801</v>
      </c>
      <c r="H649" s="116">
        <f t="shared" si="82"/>
        <v>0.03</v>
      </c>
      <c r="I649" s="114">
        <f t="shared" si="81"/>
        <v>24</v>
      </c>
    </row>
    <row r="650" spans="1:9" x14ac:dyDescent="0.25">
      <c r="A650" s="170"/>
      <c r="B650" s="100"/>
      <c r="C650" s="102"/>
      <c r="D650" s="107">
        <v>5</v>
      </c>
      <c r="E650" s="100" t="str">
        <f>VLOOKUP(D650,Danh_muc_VL_DC_TB!$A$12:$G$34,2)</f>
        <v>Bộ đèn neon 0,04 kW</v>
      </c>
      <c r="F650" s="100" t="str">
        <f>VLOOKUP(D650,Danh_muc_VL_DC_TB!$A$12:$G$34,3)</f>
        <v>Bộ</v>
      </c>
      <c r="G650" s="114">
        <f>VLOOKUP(D650,Danh_muc_VL_DC_TB!$A$12:$G$34,7)</f>
        <v>160</v>
      </c>
      <c r="H650" s="116">
        <f t="shared" si="82"/>
        <v>0.21</v>
      </c>
      <c r="I650" s="114">
        <f t="shared" si="81"/>
        <v>34</v>
      </c>
    </row>
    <row r="651" spans="1:9" x14ac:dyDescent="0.25">
      <c r="A651" s="170"/>
      <c r="B651" s="100"/>
      <c r="C651" s="102"/>
      <c r="D651" s="107">
        <v>12</v>
      </c>
      <c r="E651" s="100" t="str">
        <f>VLOOKUP(D651,Danh_muc_VL_DC_TB!$A$12:$G$34,2)</f>
        <v>Máy hút ẩm 1,5 kW</v>
      </c>
      <c r="F651" s="100" t="str">
        <f>VLOOKUP(D651,Danh_muc_VL_DC_TB!$A$12:$G$34,3)</f>
        <v>Cái</v>
      </c>
      <c r="G651" s="114">
        <f>VLOOKUP(D651,Danh_muc_VL_DC_TB!$A$12:$G$34,7)</f>
        <v>2885</v>
      </c>
      <c r="H651" s="116">
        <f t="shared" si="82"/>
        <v>1.4999999999999999E-2</v>
      </c>
      <c r="I651" s="114">
        <f t="shared" si="81"/>
        <v>43</v>
      </c>
    </row>
    <row r="652" spans="1:9" x14ac:dyDescent="0.25">
      <c r="A652" s="170"/>
      <c r="B652" s="100"/>
      <c r="C652" s="102"/>
      <c r="D652" s="107">
        <v>9</v>
      </c>
      <c r="E652" s="100" t="str">
        <f>VLOOKUP(D652,Danh_muc_VL_DC_TB!$A$12:$G$34,2)</f>
        <v>Ghế tựa</v>
      </c>
      <c r="F652" s="100" t="str">
        <f>VLOOKUP(D652,Danh_muc_VL_DC_TB!$A$12:$G$34,3)</f>
        <v>Cái</v>
      </c>
      <c r="G652" s="114">
        <f>VLOOKUP(D652,Danh_muc_VL_DC_TB!$A$12:$G$34,7)</f>
        <v>381</v>
      </c>
      <c r="H652" s="116">
        <f t="shared" si="82"/>
        <v>0.21</v>
      </c>
      <c r="I652" s="114">
        <f t="shared" si="81"/>
        <v>80</v>
      </c>
    </row>
    <row r="653" spans="1:9" x14ac:dyDescent="0.25">
      <c r="A653" s="170"/>
      <c r="B653" s="100"/>
      <c r="C653" s="102"/>
      <c r="D653" s="107">
        <v>4</v>
      </c>
      <c r="E653" s="100" t="str">
        <f>VLOOKUP(D653,Danh_muc_VL_DC_TB!$A$12:$G$34,2)</f>
        <v>Bàn làm việc</v>
      </c>
      <c r="F653" s="100" t="str">
        <f>VLOOKUP(D653,Danh_muc_VL_DC_TB!$A$12:$G$34,3)</f>
        <v>Cái</v>
      </c>
      <c r="G653" s="114">
        <f>VLOOKUP(D653,Danh_muc_VL_DC_TB!$A$12:$G$34,7)</f>
        <v>601</v>
      </c>
      <c r="H653" s="116">
        <f t="shared" si="82"/>
        <v>0.21</v>
      </c>
      <c r="I653" s="114">
        <f t="shared" si="81"/>
        <v>126</v>
      </c>
    </row>
    <row r="654" spans="1:9" x14ac:dyDescent="0.25">
      <c r="A654" s="170"/>
      <c r="B654" s="100"/>
      <c r="C654" s="102"/>
      <c r="D654" s="107">
        <v>10</v>
      </c>
      <c r="E654" s="100" t="str">
        <f>VLOOKUP(D654,Danh_muc_VL_DC_TB!$A$12:$G$34,2)</f>
        <v>Giá để tài liệu</v>
      </c>
      <c r="F654" s="100" t="str">
        <f>VLOOKUP(D654,Danh_muc_VL_DC_TB!$A$12:$G$34,3)</f>
        <v>Cái</v>
      </c>
      <c r="G654" s="114">
        <f>VLOOKUP(D654,Danh_muc_VL_DC_TB!$A$12:$G$34,7)</f>
        <v>801</v>
      </c>
      <c r="H654" s="116">
        <f t="shared" si="82"/>
        <v>0.06</v>
      </c>
      <c r="I654" s="114">
        <f t="shared" si="81"/>
        <v>48</v>
      </c>
    </row>
    <row r="655" spans="1:9" x14ac:dyDescent="0.25">
      <c r="A655" s="170"/>
      <c r="B655" s="100"/>
      <c r="C655" s="102"/>
      <c r="D655" s="107">
        <v>7</v>
      </c>
      <c r="E655" s="100" t="str">
        <f>VLOOKUP(D655,Danh_muc_VL_DC_TB!$A$12:$G$34,2)</f>
        <v>Con lăn</v>
      </c>
      <c r="F655" s="100" t="str">
        <f>VLOOKUP(D655,Danh_muc_VL_DC_TB!$A$12:$G$34,3)</f>
        <v>Cái</v>
      </c>
      <c r="G655" s="114">
        <f>VLOOKUP(D655,Danh_muc_VL_DC_TB!$A$12:$G$34,7)</f>
        <v>321</v>
      </c>
      <c r="H655" s="116">
        <f t="shared" si="82"/>
        <v>1.4999999999999999E-2</v>
      </c>
      <c r="I655" s="114">
        <f t="shared" si="81"/>
        <v>5</v>
      </c>
    </row>
    <row r="656" spans="1:9" x14ac:dyDescent="0.25">
      <c r="A656" s="170"/>
      <c r="B656" s="100"/>
      <c r="C656" s="102"/>
      <c r="D656" s="107">
        <v>23</v>
      </c>
      <c r="E656" s="100" t="str">
        <f>VLOOKUP(D656,Danh_muc_VL_DC_TB!$A$12:$G$34,2)</f>
        <v>Xô nhựa 101</v>
      </c>
      <c r="F656" s="100" t="str">
        <f>VLOOKUP(D656,Danh_muc_VL_DC_TB!$A$12:$G$34,3)</f>
        <v>Cái</v>
      </c>
      <c r="G656" s="114">
        <f>VLOOKUP(D656,Danh_muc_VL_DC_TB!$A$12:$G$34,7)</f>
        <v>566</v>
      </c>
      <c r="H656" s="116">
        <f t="shared" si="82"/>
        <v>0.21</v>
      </c>
      <c r="I656" s="114">
        <f t="shared" si="81"/>
        <v>119</v>
      </c>
    </row>
    <row r="657" spans="1:9" ht="31.5" x14ac:dyDescent="0.25">
      <c r="A657" s="170"/>
      <c r="B657" s="100" t="s">
        <v>315</v>
      </c>
      <c r="C657" s="102" t="s">
        <v>324</v>
      </c>
      <c r="D657" s="107"/>
      <c r="E657" s="100"/>
      <c r="F657" s="100"/>
      <c r="G657" s="115"/>
      <c r="H657" s="116"/>
      <c r="I657" s="114">
        <f>SUM(I658:I668)</f>
        <v>1309</v>
      </c>
    </row>
    <row r="658" spans="1:9" x14ac:dyDescent="0.25">
      <c r="A658" s="170"/>
      <c r="B658" s="100"/>
      <c r="C658" s="102"/>
      <c r="D658" s="107">
        <v>17</v>
      </c>
      <c r="E658" s="100" t="str">
        <f>VLOOKUP(D658,Danh_muc_VL_DC_TB!$A$12:$G$34,2)</f>
        <v>Quần áo BHLĐ</v>
      </c>
      <c r="F658" s="100" t="str">
        <f>VLOOKUP(D658,Danh_muc_VL_DC_TB!$A$12:$G$34,3)</f>
        <v>Bộ</v>
      </c>
      <c r="G658" s="114">
        <f>VLOOKUP(D658,Danh_muc_VL_DC_TB!$A$12:$G$34,7)</f>
        <v>1282</v>
      </c>
      <c r="H658" s="116">
        <f>ROUND(H634*2.5,3)</f>
        <v>0.35</v>
      </c>
      <c r="I658" s="114">
        <f t="shared" ref="I658:I668" si="83">ROUND(G658*H658,0)</f>
        <v>449</v>
      </c>
    </row>
    <row r="659" spans="1:9" x14ac:dyDescent="0.25">
      <c r="A659" s="170"/>
      <c r="B659" s="100"/>
      <c r="C659" s="102"/>
      <c r="D659" s="107">
        <v>11</v>
      </c>
      <c r="E659" s="100" t="str">
        <f>VLOOKUP(D659,Danh_muc_VL_DC_TB!$A$12:$G$34,2)</f>
        <v>Khẩu trang</v>
      </c>
      <c r="F659" s="100" t="str">
        <f>VLOOKUP(D659,Danh_muc_VL_DC_TB!$A$12:$G$34,3)</f>
        <v>Cái</v>
      </c>
      <c r="G659" s="114">
        <f>VLOOKUP(D659,Danh_muc_VL_DC_TB!$A$12:$G$34,7)</f>
        <v>61</v>
      </c>
      <c r="H659" s="116">
        <f t="shared" ref="H659:H668" si="84">ROUND(H635*2.5,3)</f>
        <v>0.35</v>
      </c>
      <c r="I659" s="114">
        <f t="shared" si="83"/>
        <v>21</v>
      </c>
    </row>
    <row r="660" spans="1:9" x14ac:dyDescent="0.25">
      <c r="A660" s="170"/>
      <c r="B660" s="100"/>
      <c r="C660" s="102"/>
      <c r="D660" s="107">
        <v>19</v>
      </c>
      <c r="E660" s="100" t="str">
        <f>VLOOKUP(D660,Danh_muc_VL_DC_TB!$A$12:$G$34,2)</f>
        <v>Quạt trần 0,1 kW</v>
      </c>
      <c r="F660" s="100" t="str">
        <f>VLOOKUP(D660,Danh_muc_VL_DC_TB!$A$12:$G$34,3)</f>
        <v>Cái</v>
      </c>
      <c r="G660" s="114">
        <f>VLOOKUP(D660,Danh_muc_VL_DC_TB!$A$12:$G$34,7)</f>
        <v>833</v>
      </c>
      <c r="H660" s="116">
        <f t="shared" si="84"/>
        <v>0.05</v>
      </c>
      <c r="I660" s="114">
        <f t="shared" si="83"/>
        <v>42</v>
      </c>
    </row>
    <row r="661" spans="1:9" x14ac:dyDescent="0.25">
      <c r="A661" s="170"/>
      <c r="B661" s="100"/>
      <c r="C661" s="102"/>
      <c r="D661" s="107">
        <v>18</v>
      </c>
      <c r="E661" s="100" t="str">
        <f>VLOOKUP(D661,Danh_muc_VL_DC_TB!$A$12:$G$34,2)</f>
        <v>Quạt thông gió 0,04 kW</v>
      </c>
      <c r="F661" s="100" t="str">
        <f>VLOOKUP(D661,Danh_muc_VL_DC_TB!$A$12:$G$34,3)</f>
        <v>Cái</v>
      </c>
      <c r="G661" s="114">
        <f>VLOOKUP(D661,Danh_muc_VL_DC_TB!$A$12:$G$34,7)</f>
        <v>801</v>
      </c>
      <c r="H661" s="116">
        <f t="shared" si="84"/>
        <v>0.05</v>
      </c>
      <c r="I661" s="114">
        <f t="shared" si="83"/>
        <v>40</v>
      </c>
    </row>
    <row r="662" spans="1:9" x14ac:dyDescent="0.25">
      <c r="A662" s="170"/>
      <c r="B662" s="100"/>
      <c r="C662" s="102"/>
      <c r="D662" s="107">
        <v>5</v>
      </c>
      <c r="E662" s="100" t="str">
        <f>VLOOKUP(D662,Danh_muc_VL_DC_TB!$A$12:$G$34,2)</f>
        <v>Bộ đèn neon 0,04 kW</v>
      </c>
      <c r="F662" s="100" t="str">
        <f>VLOOKUP(D662,Danh_muc_VL_DC_TB!$A$12:$G$34,3)</f>
        <v>Bộ</v>
      </c>
      <c r="G662" s="114">
        <f>VLOOKUP(D662,Danh_muc_VL_DC_TB!$A$12:$G$34,7)</f>
        <v>160</v>
      </c>
      <c r="H662" s="116">
        <f t="shared" si="84"/>
        <v>0.35</v>
      </c>
      <c r="I662" s="114">
        <f t="shared" si="83"/>
        <v>56</v>
      </c>
    </row>
    <row r="663" spans="1:9" x14ac:dyDescent="0.25">
      <c r="A663" s="170"/>
      <c r="B663" s="100"/>
      <c r="C663" s="102"/>
      <c r="D663" s="107">
        <v>12</v>
      </c>
      <c r="E663" s="100" t="str">
        <f>VLOOKUP(D663,Danh_muc_VL_DC_TB!$A$12:$G$34,2)</f>
        <v>Máy hút ẩm 1,5 kW</v>
      </c>
      <c r="F663" s="100" t="str">
        <f>VLOOKUP(D663,Danh_muc_VL_DC_TB!$A$12:$G$34,3)</f>
        <v>Cái</v>
      </c>
      <c r="G663" s="114">
        <f>VLOOKUP(D663,Danh_muc_VL_DC_TB!$A$12:$G$34,7)</f>
        <v>2885</v>
      </c>
      <c r="H663" s="116">
        <f t="shared" si="84"/>
        <v>2.5000000000000001E-2</v>
      </c>
      <c r="I663" s="114">
        <f t="shared" si="83"/>
        <v>72</v>
      </c>
    </row>
    <row r="664" spans="1:9" x14ac:dyDescent="0.25">
      <c r="A664" s="170"/>
      <c r="B664" s="100"/>
      <c r="C664" s="102"/>
      <c r="D664" s="107">
        <v>9</v>
      </c>
      <c r="E664" s="100" t="str">
        <f>VLOOKUP(D664,Danh_muc_VL_DC_TB!$A$12:$G$34,2)</f>
        <v>Ghế tựa</v>
      </c>
      <c r="F664" s="100" t="str">
        <f>VLOOKUP(D664,Danh_muc_VL_DC_TB!$A$12:$G$34,3)</f>
        <v>Cái</v>
      </c>
      <c r="G664" s="114">
        <f>VLOOKUP(D664,Danh_muc_VL_DC_TB!$A$12:$G$34,7)</f>
        <v>381</v>
      </c>
      <c r="H664" s="116">
        <f t="shared" si="84"/>
        <v>0.35</v>
      </c>
      <c r="I664" s="114">
        <f t="shared" si="83"/>
        <v>133</v>
      </c>
    </row>
    <row r="665" spans="1:9" x14ac:dyDescent="0.25">
      <c r="A665" s="170"/>
      <c r="B665" s="100"/>
      <c r="C665" s="102"/>
      <c r="D665" s="107">
        <v>4</v>
      </c>
      <c r="E665" s="100" t="str">
        <f>VLOOKUP(D665,Danh_muc_VL_DC_TB!$A$12:$G$34,2)</f>
        <v>Bàn làm việc</v>
      </c>
      <c r="F665" s="100" t="str">
        <f>VLOOKUP(D665,Danh_muc_VL_DC_TB!$A$12:$G$34,3)</f>
        <v>Cái</v>
      </c>
      <c r="G665" s="114">
        <f>VLOOKUP(D665,Danh_muc_VL_DC_TB!$A$12:$G$34,7)</f>
        <v>601</v>
      </c>
      <c r="H665" s="116">
        <f t="shared" si="84"/>
        <v>0.35</v>
      </c>
      <c r="I665" s="114">
        <f t="shared" si="83"/>
        <v>210</v>
      </c>
    </row>
    <row r="666" spans="1:9" x14ac:dyDescent="0.25">
      <c r="A666" s="170"/>
      <c r="B666" s="100"/>
      <c r="C666" s="102"/>
      <c r="D666" s="107">
        <v>10</v>
      </c>
      <c r="E666" s="100" t="str">
        <f>VLOOKUP(D666,Danh_muc_VL_DC_TB!$A$12:$G$34,2)</f>
        <v>Giá để tài liệu</v>
      </c>
      <c r="F666" s="100" t="str">
        <f>VLOOKUP(D666,Danh_muc_VL_DC_TB!$A$12:$G$34,3)</f>
        <v>Cái</v>
      </c>
      <c r="G666" s="114">
        <f>VLOOKUP(D666,Danh_muc_VL_DC_TB!$A$12:$G$34,7)</f>
        <v>801</v>
      </c>
      <c r="H666" s="116">
        <f t="shared" si="84"/>
        <v>0.1</v>
      </c>
      <c r="I666" s="114">
        <f t="shared" si="83"/>
        <v>80</v>
      </c>
    </row>
    <row r="667" spans="1:9" x14ac:dyDescent="0.25">
      <c r="A667" s="170"/>
      <c r="B667" s="100"/>
      <c r="C667" s="102"/>
      <c r="D667" s="107">
        <v>7</v>
      </c>
      <c r="E667" s="100" t="str">
        <f>VLOOKUP(D667,Danh_muc_VL_DC_TB!$A$12:$G$34,2)</f>
        <v>Con lăn</v>
      </c>
      <c r="F667" s="100" t="str">
        <f>VLOOKUP(D667,Danh_muc_VL_DC_TB!$A$12:$G$34,3)</f>
        <v>Cái</v>
      </c>
      <c r="G667" s="114">
        <f>VLOOKUP(D667,Danh_muc_VL_DC_TB!$A$12:$G$34,7)</f>
        <v>321</v>
      </c>
      <c r="H667" s="116">
        <f t="shared" si="84"/>
        <v>2.5000000000000001E-2</v>
      </c>
      <c r="I667" s="114">
        <f t="shared" si="83"/>
        <v>8</v>
      </c>
    </row>
    <row r="668" spans="1:9" x14ac:dyDescent="0.25">
      <c r="A668" s="170"/>
      <c r="B668" s="100"/>
      <c r="C668" s="102"/>
      <c r="D668" s="107">
        <v>23</v>
      </c>
      <c r="E668" s="100" t="str">
        <f>VLOOKUP(D668,Danh_muc_VL_DC_TB!$A$12:$G$34,2)</f>
        <v>Xô nhựa 101</v>
      </c>
      <c r="F668" s="100" t="str">
        <f>VLOOKUP(D668,Danh_muc_VL_DC_TB!$A$12:$G$34,3)</f>
        <v>Cái</v>
      </c>
      <c r="G668" s="114">
        <f>VLOOKUP(D668,Danh_muc_VL_DC_TB!$A$12:$G$34,7)</f>
        <v>566</v>
      </c>
      <c r="H668" s="116">
        <f t="shared" si="84"/>
        <v>0.35</v>
      </c>
      <c r="I668" s="114">
        <f t="shared" si="83"/>
        <v>198</v>
      </c>
    </row>
    <row r="669" spans="1:9" ht="31.5" x14ac:dyDescent="0.25">
      <c r="A669" s="170"/>
      <c r="B669" s="100" t="s">
        <v>316</v>
      </c>
      <c r="C669" s="102" t="s">
        <v>325</v>
      </c>
      <c r="D669" s="107"/>
      <c r="E669" s="100"/>
      <c r="F669" s="100"/>
      <c r="G669" s="115"/>
      <c r="H669" s="116"/>
      <c r="I669" s="114">
        <f>SUM(I670:I680)</f>
        <v>2619</v>
      </c>
    </row>
    <row r="670" spans="1:9" x14ac:dyDescent="0.25">
      <c r="A670" s="170"/>
      <c r="B670" s="100"/>
      <c r="C670" s="102"/>
      <c r="D670" s="107">
        <v>17</v>
      </c>
      <c r="E670" s="100" t="str">
        <f>VLOOKUP(D670,Danh_muc_VL_DC_TB!$A$12:$G$34,2)</f>
        <v>Quần áo BHLĐ</v>
      </c>
      <c r="F670" s="100" t="str">
        <f>VLOOKUP(D670,Danh_muc_VL_DC_TB!$A$12:$G$34,3)</f>
        <v>Bộ</v>
      </c>
      <c r="G670" s="114">
        <f>VLOOKUP(D670,Danh_muc_VL_DC_TB!$A$12:$G$34,7)</f>
        <v>1282</v>
      </c>
      <c r="H670" s="116">
        <f>ROUND(H634*5,3)</f>
        <v>0.7</v>
      </c>
      <c r="I670" s="114">
        <f t="shared" ref="I670:I680" si="85">ROUND(G670*H670,0)</f>
        <v>897</v>
      </c>
    </row>
    <row r="671" spans="1:9" x14ac:dyDescent="0.25">
      <c r="A671" s="170"/>
      <c r="B671" s="100"/>
      <c r="C671" s="102"/>
      <c r="D671" s="107">
        <v>11</v>
      </c>
      <c r="E671" s="100" t="str">
        <f>VLOOKUP(D671,Danh_muc_VL_DC_TB!$A$12:$G$34,2)</f>
        <v>Khẩu trang</v>
      </c>
      <c r="F671" s="100" t="str">
        <f>VLOOKUP(D671,Danh_muc_VL_DC_TB!$A$12:$G$34,3)</f>
        <v>Cái</v>
      </c>
      <c r="G671" s="114">
        <f>VLOOKUP(D671,Danh_muc_VL_DC_TB!$A$12:$G$34,7)</f>
        <v>61</v>
      </c>
      <c r="H671" s="116">
        <f t="shared" ref="H671:H680" si="86">ROUND(H635*5,3)</f>
        <v>0.7</v>
      </c>
      <c r="I671" s="114">
        <f t="shared" si="85"/>
        <v>43</v>
      </c>
    </row>
    <row r="672" spans="1:9" x14ac:dyDescent="0.25">
      <c r="A672" s="170"/>
      <c r="B672" s="100"/>
      <c r="C672" s="102"/>
      <c r="D672" s="107">
        <v>19</v>
      </c>
      <c r="E672" s="100" t="str">
        <f>VLOOKUP(D672,Danh_muc_VL_DC_TB!$A$12:$G$34,2)</f>
        <v>Quạt trần 0,1 kW</v>
      </c>
      <c r="F672" s="100" t="str">
        <f>VLOOKUP(D672,Danh_muc_VL_DC_TB!$A$12:$G$34,3)</f>
        <v>Cái</v>
      </c>
      <c r="G672" s="114">
        <f>VLOOKUP(D672,Danh_muc_VL_DC_TB!$A$12:$G$34,7)</f>
        <v>833</v>
      </c>
      <c r="H672" s="116">
        <f t="shared" si="86"/>
        <v>0.1</v>
      </c>
      <c r="I672" s="114">
        <f t="shared" si="85"/>
        <v>83</v>
      </c>
    </row>
    <row r="673" spans="1:9" x14ac:dyDescent="0.25">
      <c r="A673" s="170"/>
      <c r="B673" s="100"/>
      <c r="C673" s="102"/>
      <c r="D673" s="107">
        <v>18</v>
      </c>
      <c r="E673" s="100" t="str">
        <f>VLOOKUP(D673,Danh_muc_VL_DC_TB!$A$12:$G$34,2)</f>
        <v>Quạt thông gió 0,04 kW</v>
      </c>
      <c r="F673" s="100" t="str">
        <f>VLOOKUP(D673,Danh_muc_VL_DC_TB!$A$12:$G$34,3)</f>
        <v>Cái</v>
      </c>
      <c r="G673" s="114">
        <f>VLOOKUP(D673,Danh_muc_VL_DC_TB!$A$12:$G$34,7)</f>
        <v>801</v>
      </c>
      <c r="H673" s="116">
        <f t="shared" si="86"/>
        <v>0.1</v>
      </c>
      <c r="I673" s="114">
        <f t="shared" si="85"/>
        <v>80</v>
      </c>
    </row>
    <row r="674" spans="1:9" x14ac:dyDescent="0.25">
      <c r="A674" s="170"/>
      <c r="B674" s="100"/>
      <c r="C674" s="102"/>
      <c r="D674" s="107">
        <v>5</v>
      </c>
      <c r="E674" s="100" t="str">
        <f>VLOOKUP(D674,Danh_muc_VL_DC_TB!$A$12:$G$34,2)</f>
        <v>Bộ đèn neon 0,04 kW</v>
      </c>
      <c r="F674" s="100" t="str">
        <f>VLOOKUP(D674,Danh_muc_VL_DC_TB!$A$12:$G$34,3)</f>
        <v>Bộ</v>
      </c>
      <c r="G674" s="114">
        <f>VLOOKUP(D674,Danh_muc_VL_DC_TB!$A$12:$G$34,7)</f>
        <v>160</v>
      </c>
      <c r="H674" s="116">
        <f t="shared" si="86"/>
        <v>0.7</v>
      </c>
      <c r="I674" s="114">
        <f t="shared" si="85"/>
        <v>112</v>
      </c>
    </row>
    <row r="675" spans="1:9" x14ac:dyDescent="0.25">
      <c r="A675" s="170"/>
      <c r="B675" s="100"/>
      <c r="C675" s="102"/>
      <c r="D675" s="107">
        <v>12</v>
      </c>
      <c r="E675" s="100" t="str">
        <f>VLOOKUP(D675,Danh_muc_VL_DC_TB!$A$12:$G$34,2)</f>
        <v>Máy hút ẩm 1,5 kW</v>
      </c>
      <c r="F675" s="100" t="str">
        <f>VLOOKUP(D675,Danh_muc_VL_DC_TB!$A$12:$G$34,3)</f>
        <v>Cái</v>
      </c>
      <c r="G675" s="114">
        <f>VLOOKUP(D675,Danh_muc_VL_DC_TB!$A$12:$G$34,7)</f>
        <v>2885</v>
      </c>
      <c r="H675" s="116">
        <f t="shared" si="86"/>
        <v>0.05</v>
      </c>
      <c r="I675" s="114">
        <f t="shared" si="85"/>
        <v>144</v>
      </c>
    </row>
    <row r="676" spans="1:9" x14ac:dyDescent="0.25">
      <c r="A676" s="170"/>
      <c r="B676" s="100"/>
      <c r="C676" s="102"/>
      <c r="D676" s="107">
        <v>9</v>
      </c>
      <c r="E676" s="100" t="str">
        <f>VLOOKUP(D676,Danh_muc_VL_DC_TB!$A$12:$G$34,2)</f>
        <v>Ghế tựa</v>
      </c>
      <c r="F676" s="100" t="str">
        <f>VLOOKUP(D676,Danh_muc_VL_DC_TB!$A$12:$G$34,3)</f>
        <v>Cái</v>
      </c>
      <c r="G676" s="114">
        <f>VLOOKUP(D676,Danh_muc_VL_DC_TB!$A$12:$G$34,7)</f>
        <v>381</v>
      </c>
      <c r="H676" s="116">
        <f t="shared" si="86"/>
        <v>0.7</v>
      </c>
      <c r="I676" s="114">
        <f t="shared" si="85"/>
        <v>267</v>
      </c>
    </row>
    <row r="677" spans="1:9" x14ac:dyDescent="0.25">
      <c r="A677" s="170"/>
      <c r="B677" s="100"/>
      <c r="C677" s="102"/>
      <c r="D677" s="107">
        <v>4</v>
      </c>
      <c r="E677" s="100" t="str">
        <f>VLOOKUP(D677,Danh_muc_VL_DC_TB!$A$12:$G$34,2)</f>
        <v>Bàn làm việc</v>
      </c>
      <c r="F677" s="100" t="str">
        <f>VLOOKUP(D677,Danh_muc_VL_DC_TB!$A$12:$G$34,3)</f>
        <v>Cái</v>
      </c>
      <c r="G677" s="114">
        <f>VLOOKUP(D677,Danh_muc_VL_DC_TB!$A$12:$G$34,7)</f>
        <v>601</v>
      </c>
      <c r="H677" s="116">
        <f t="shared" si="86"/>
        <v>0.7</v>
      </c>
      <c r="I677" s="114">
        <f t="shared" si="85"/>
        <v>421</v>
      </c>
    </row>
    <row r="678" spans="1:9" x14ac:dyDescent="0.25">
      <c r="A678" s="170"/>
      <c r="B678" s="100"/>
      <c r="C678" s="102"/>
      <c r="D678" s="107">
        <v>10</v>
      </c>
      <c r="E678" s="100" t="str">
        <f>VLOOKUP(D678,Danh_muc_VL_DC_TB!$A$12:$G$34,2)</f>
        <v>Giá để tài liệu</v>
      </c>
      <c r="F678" s="100" t="str">
        <f>VLOOKUP(D678,Danh_muc_VL_DC_TB!$A$12:$G$34,3)</f>
        <v>Cái</v>
      </c>
      <c r="G678" s="114">
        <f>VLOOKUP(D678,Danh_muc_VL_DC_TB!$A$12:$G$34,7)</f>
        <v>801</v>
      </c>
      <c r="H678" s="116">
        <f t="shared" si="86"/>
        <v>0.2</v>
      </c>
      <c r="I678" s="114">
        <f t="shared" si="85"/>
        <v>160</v>
      </c>
    </row>
    <row r="679" spans="1:9" x14ac:dyDescent="0.25">
      <c r="A679" s="170"/>
      <c r="B679" s="100"/>
      <c r="C679" s="102"/>
      <c r="D679" s="107">
        <v>7</v>
      </c>
      <c r="E679" s="100" t="str">
        <f>VLOOKUP(D679,Danh_muc_VL_DC_TB!$A$12:$G$34,2)</f>
        <v>Con lăn</v>
      </c>
      <c r="F679" s="100" t="str">
        <f>VLOOKUP(D679,Danh_muc_VL_DC_TB!$A$12:$G$34,3)</f>
        <v>Cái</v>
      </c>
      <c r="G679" s="114">
        <f>VLOOKUP(D679,Danh_muc_VL_DC_TB!$A$12:$G$34,7)</f>
        <v>321</v>
      </c>
      <c r="H679" s="116">
        <f t="shared" si="86"/>
        <v>0.05</v>
      </c>
      <c r="I679" s="114">
        <f t="shared" si="85"/>
        <v>16</v>
      </c>
    </row>
    <row r="680" spans="1:9" x14ac:dyDescent="0.25">
      <c r="A680" s="170"/>
      <c r="B680" s="100"/>
      <c r="C680" s="102"/>
      <c r="D680" s="107">
        <v>23</v>
      </c>
      <c r="E680" s="100" t="str">
        <f>VLOOKUP(D680,Danh_muc_VL_DC_TB!$A$12:$G$34,2)</f>
        <v>Xô nhựa 101</v>
      </c>
      <c r="F680" s="100" t="str">
        <f>VLOOKUP(D680,Danh_muc_VL_DC_TB!$A$12:$G$34,3)</f>
        <v>Cái</v>
      </c>
      <c r="G680" s="114">
        <f>VLOOKUP(D680,Danh_muc_VL_DC_TB!$A$12:$G$34,7)</f>
        <v>566</v>
      </c>
      <c r="H680" s="116">
        <f t="shared" si="86"/>
        <v>0.7</v>
      </c>
      <c r="I680" s="114">
        <f t="shared" si="85"/>
        <v>396</v>
      </c>
    </row>
    <row r="681" spans="1:9" ht="31.5" x14ac:dyDescent="0.25">
      <c r="A681" s="170"/>
      <c r="B681" s="100" t="s">
        <v>317</v>
      </c>
      <c r="C681" s="102" t="s">
        <v>326</v>
      </c>
      <c r="D681" s="107"/>
      <c r="E681" s="100"/>
      <c r="F681" s="100"/>
      <c r="G681" s="115"/>
      <c r="H681" s="116"/>
      <c r="I681" s="114">
        <f>SUM(I682:I692)</f>
        <v>5238</v>
      </c>
    </row>
    <row r="682" spans="1:9" x14ac:dyDescent="0.25">
      <c r="A682" s="170"/>
      <c r="B682" s="100"/>
      <c r="C682" s="102"/>
      <c r="D682" s="107">
        <v>17</v>
      </c>
      <c r="E682" s="100" t="str">
        <f>VLOOKUP(D682,Danh_muc_VL_DC_TB!$A$12:$G$34,2)</f>
        <v>Quần áo BHLĐ</v>
      </c>
      <c r="F682" s="100" t="str">
        <f>VLOOKUP(D682,Danh_muc_VL_DC_TB!$A$12:$G$34,3)</f>
        <v>Bộ</v>
      </c>
      <c r="G682" s="114">
        <f>VLOOKUP(D682,Danh_muc_VL_DC_TB!$A$12:$G$34,7)</f>
        <v>1282</v>
      </c>
      <c r="H682" s="116">
        <f>ROUND(H634*10,3)</f>
        <v>1.4</v>
      </c>
      <c r="I682" s="114">
        <f t="shared" ref="I682:I692" si="87">ROUND(G682*H682,0)</f>
        <v>1795</v>
      </c>
    </row>
    <row r="683" spans="1:9" x14ac:dyDescent="0.25">
      <c r="A683" s="170"/>
      <c r="B683" s="100"/>
      <c r="C683" s="102"/>
      <c r="D683" s="107">
        <v>11</v>
      </c>
      <c r="E683" s="100" t="str">
        <f>VLOOKUP(D683,Danh_muc_VL_DC_TB!$A$12:$G$34,2)</f>
        <v>Khẩu trang</v>
      </c>
      <c r="F683" s="100" t="str">
        <f>VLOOKUP(D683,Danh_muc_VL_DC_TB!$A$12:$G$34,3)</f>
        <v>Cái</v>
      </c>
      <c r="G683" s="114">
        <f>VLOOKUP(D683,Danh_muc_VL_DC_TB!$A$12:$G$34,7)</f>
        <v>61</v>
      </c>
      <c r="H683" s="116">
        <f t="shared" ref="H683:H692" si="88">ROUND(H635*10,3)</f>
        <v>1.4</v>
      </c>
      <c r="I683" s="114">
        <f t="shared" si="87"/>
        <v>85</v>
      </c>
    </row>
    <row r="684" spans="1:9" x14ac:dyDescent="0.25">
      <c r="A684" s="170"/>
      <c r="B684" s="100"/>
      <c r="C684" s="102"/>
      <c r="D684" s="107">
        <v>19</v>
      </c>
      <c r="E684" s="100" t="str">
        <f>VLOOKUP(D684,Danh_muc_VL_DC_TB!$A$12:$G$34,2)</f>
        <v>Quạt trần 0,1 kW</v>
      </c>
      <c r="F684" s="100" t="str">
        <f>VLOOKUP(D684,Danh_muc_VL_DC_TB!$A$12:$G$34,3)</f>
        <v>Cái</v>
      </c>
      <c r="G684" s="114">
        <f>VLOOKUP(D684,Danh_muc_VL_DC_TB!$A$12:$G$34,7)</f>
        <v>833</v>
      </c>
      <c r="H684" s="116">
        <f t="shared" si="88"/>
        <v>0.2</v>
      </c>
      <c r="I684" s="114">
        <f t="shared" si="87"/>
        <v>167</v>
      </c>
    </row>
    <row r="685" spans="1:9" x14ac:dyDescent="0.25">
      <c r="A685" s="170"/>
      <c r="B685" s="100"/>
      <c r="C685" s="102"/>
      <c r="D685" s="107">
        <v>18</v>
      </c>
      <c r="E685" s="100" t="str">
        <f>VLOOKUP(D685,Danh_muc_VL_DC_TB!$A$12:$G$34,2)</f>
        <v>Quạt thông gió 0,04 kW</v>
      </c>
      <c r="F685" s="100" t="str">
        <f>VLOOKUP(D685,Danh_muc_VL_DC_TB!$A$12:$G$34,3)</f>
        <v>Cái</v>
      </c>
      <c r="G685" s="114">
        <f>VLOOKUP(D685,Danh_muc_VL_DC_TB!$A$12:$G$34,7)</f>
        <v>801</v>
      </c>
      <c r="H685" s="116">
        <f t="shared" si="88"/>
        <v>0.2</v>
      </c>
      <c r="I685" s="114">
        <f t="shared" si="87"/>
        <v>160</v>
      </c>
    </row>
    <row r="686" spans="1:9" x14ac:dyDescent="0.25">
      <c r="A686" s="170"/>
      <c r="B686" s="100"/>
      <c r="C686" s="102"/>
      <c r="D686" s="107">
        <v>5</v>
      </c>
      <c r="E686" s="100" t="str">
        <f>VLOOKUP(D686,Danh_muc_VL_DC_TB!$A$12:$G$34,2)</f>
        <v>Bộ đèn neon 0,04 kW</v>
      </c>
      <c r="F686" s="100" t="str">
        <f>VLOOKUP(D686,Danh_muc_VL_DC_TB!$A$12:$G$34,3)</f>
        <v>Bộ</v>
      </c>
      <c r="G686" s="114">
        <f>VLOOKUP(D686,Danh_muc_VL_DC_TB!$A$12:$G$34,7)</f>
        <v>160</v>
      </c>
      <c r="H686" s="116">
        <f t="shared" si="88"/>
        <v>1.4</v>
      </c>
      <c r="I686" s="114">
        <f t="shared" si="87"/>
        <v>224</v>
      </c>
    </row>
    <row r="687" spans="1:9" x14ac:dyDescent="0.25">
      <c r="A687" s="170"/>
      <c r="B687" s="100"/>
      <c r="C687" s="102"/>
      <c r="D687" s="107">
        <v>12</v>
      </c>
      <c r="E687" s="100" t="str">
        <f>VLOOKUP(D687,Danh_muc_VL_DC_TB!$A$12:$G$34,2)</f>
        <v>Máy hút ẩm 1,5 kW</v>
      </c>
      <c r="F687" s="100" t="str">
        <f>VLOOKUP(D687,Danh_muc_VL_DC_TB!$A$12:$G$34,3)</f>
        <v>Cái</v>
      </c>
      <c r="G687" s="114">
        <f>VLOOKUP(D687,Danh_muc_VL_DC_TB!$A$12:$G$34,7)</f>
        <v>2885</v>
      </c>
      <c r="H687" s="116">
        <f t="shared" si="88"/>
        <v>0.1</v>
      </c>
      <c r="I687" s="114">
        <f t="shared" si="87"/>
        <v>289</v>
      </c>
    </row>
    <row r="688" spans="1:9" x14ac:dyDescent="0.25">
      <c r="A688" s="170"/>
      <c r="B688" s="100"/>
      <c r="C688" s="102"/>
      <c r="D688" s="107">
        <v>9</v>
      </c>
      <c r="E688" s="100" t="str">
        <f>VLOOKUP(D688,Danh_muc_VL_DC_TB!$A$12:$G$34,2)</f>
        <v>Ghế tựa</v>
      </c>
      <c r="F688" s="100" t="str">
        <f>VLOOKUP(D688,Danh_muc_VL_DC_TB!$A$12:$G$34,3)</f>
        <v>Cái</v>
      </c>
      <c r="G688" s="114">
        <f>VLOOKUP(D688,Danh_muc_VL_DC_TB!$A$12:$G$34,7)</f>
        <v>381</v>
      </c>
      <c r="H688" s="116">
        <f t="shared" si="88"/>
        <v>1.4</v>
      </c>
      <c r="I688" s="114">
        <f t="shared" si="87"/>
        <v>533</v>
      </c>
    </row>
    <row r="689" spans="1:9" x14ac:dyDescent="0.25">
      <c r="A689" s="170"/>
      <c r="B689" s="100"/>
      <c r="C689" s="102"/>
      <c r="D689" s="107">
        <v>4</v>
      </c>
      <c r="E689" s="100" t="str">
        <f>VLOOKUP(D689,Danh_muc_VL_DC_TB!$A$12:$G$34,2)</f>
        <v>Bàn làm việc</v>
      </c>
      <c r="F689" s="100" t="str">
        <f>VLOOKUP(D689,Danh_muc_VL_DC_TB!$A$12:$G$34,3)</f>
        <v>Cái</v>
      </c>
      <c r="G689" s="114">
        <f>VLOOKUP(D689,Danh_muc_VL_DC_TB!$A$12:$G$34,7)</f>
        <v>601</v>
      </c>
      <c r="H689" s="116">
        <f t="shared" si="88"/>
        <v>1.4</v>
      </c>
      <c r="I689" s="114">
        <f t="shared" si="87"/>
        <v>841</v>
      </c>
    </row>
    <row r="690" spans="1:9" x14ac:dyDescent="0.25">
      <c r="A690" s="170"/>
      <c r="B690" s="100"/>
      <c r="C690" s="102"/>
      <c r="D690" s="107">
        <v>10</v>
      </c>
      <c r="E690" s="100" t="str">
        <f>VLOOKUP(D690,Danh_muc_VL_DC_TB!$A$12:$G$34,2)</f>
        <v>Giá để tài liệu</v>
      </c>
      <c r="F690" s="100" t="str">
        <f>VLOOKUP(D690,Danh_muc_VL_DC_TB!$A$12:$G$34,3)</f>
        <v>Cái</v>
      </c>
      <c r="G690" s="114">
        <f>VLOOKUP(D690,Danh_muc_VL_DC_TB!$A$12:$G$34,7)</f>
        <v>801</v>
      </c>
      <c r="H690" s="116">
        <f t="shared" si="88"/>
        <v>0.4</v>
      </c>
      <c r="I690" s="114">
        <f t="shared" si="87"/>
        <v>320</v>
      </c>
    </row>
    <row r="691" spans="1:9" x14ac:dyDescent="0.25">
      <c r="A691" s="170"/>
      <c r="B691" s="100"/>
      <c r="C691" s="102"/>
      <c r="D691" s="107">
        <v>7</v>
      </c>
      <c r="E691" s="100" t="str">
        <f>VLOOKUP(D691,Danh_muc_VL_DC_TB!$A$12:$G$34,2)</f>
        <v>Con lăn</v>
      </c>
      <c r="F691" s="100" t="str">
        <f>VLOOKUP(D691,Danh_muc_VL_DC_TB!$A$12:$G$34,3)</f>
        <v>Cái</v>
      </c>
      <c r="G691" s="114">
        <f>VLOOKUP(D691,Danh_muc_VL_DC_TB!$A$12:$G$34,7)</f>
        <v>321</v>
      </c>
      <c r="H691" s="116">
        <f t="shared" si="88"/>
        <v>0.1</v>
      </c>
      <c r="I691" s="114">
        <f t="shared" si="87"/>
        <v>32</v>
      </c>
    </row>
    <row r="692" spans="1:9" x14ac:dyDescent="0.25">
      <c r="A692" s="170"/>
      <c r="B692" s="100"/>
      <c r="C692" s="102"/>
      <c r="D692" s="107">
        <v>23</v>
      </c>
      <c r="E692" s="100" t="str">
        <f>VLOOKUP(D692,Danh_muc_VL_DC_TB!$A$12:$G$34,2)</f>
        <v>Xô nhựa 101</v>
      </c>
      <c r="F692" s="100" t="str">
        <f>VLOOKUP(D692,Danh_muc_VL_DC_TB!$A$12:$G$34,3)</f>
        <v>Cái</v>
      </c>
      <c r="G692" s="114">
        <f>VLOOKUP(D692,Danh_muc_VL_DC_TB!$A$12:$G$34,7)</f>
        <v>566</v>
      </c>
      <c r="H692" s="116">
        <f t="shared" si="88"/>
        <v>1.4</v>
      </c>
      <c r="I692" s="114">
        <f t="shared" si="87"/>
        <v>792</v>
      </c>
    </row>
    <row r="693" spans="1:9" ht="31.5" x14ac:dyDescent="0.25">
      <c r="A693" s="170" t="s">
        <v>329</v>
      </c>
      <c r="B693" s="100" t="s">
        <v>330</v>
      </c>
      <c r="C693" s="102"/>
      <c r="D693" s="107"/>
      <c r="E693" s="100"/>
      <c r="F693" s="100"/>
      <c r="G693" s="115"/>
      <c r="H693" s="116"/>
      <c r="I693" s="114"/>
    </row>
    <row r="694" spans="1:9" ht="31.5" x14ac:dyDescent="0.25">
      <c r="A694" s="170"/>
      <c r="B694" s="100" t="s">
        <v>312</v>
      </c>
      <c r="C694" s="10" t="s">
        <v>335</v>
      </c>
      <c r="D694" s="107"/>
      <c r="E694" s="100"/>
      <c r="F694" s="100"/>
      <c r="G694" s="115"/>
      <c r="H694" s="116"/>
      <c r="I694" s="114">
        <f>SUM(I695:I705)</f>
        <v>839</v>
      </c>
    </row>
    <row r="695" spans="1:9" x14ac:dyDescent="0.25">
      <c r="A695" s="170"/>
      <c r="B695" s="100"/>
      <c r="C695" s="10"/>
      <c r="D695" s="107">
        <v>17</v>
      </c>
      <c r="E695" s="100" t="str">
        <f>VLOOKUP(D695,Danh_muc_VL_DC_TB!$A$12:$G$34,2)</f>
        <v>Quần áo BHLĐ</v>
      </c>
      <c r="F695" s="100" t="str">
        <f>VLOOKUP(D695,Danh_muc_VL_DC_TB!$A$12:$G$34,3)</f>
        <v>Bộ</v>
      </c>
      <c r="G695" s="114">
        <f>VLOOKUP(D695,Danh_muc_VL_DC_TB!$A$12:$G$34,7)</f>
        <v>1282</v>
      </c>
      <c r="H695" s="116">
        <f>ROUND(H622*2,3)</f>
        <v>0.224</v>
      </c>
      <c r="I695" s="114">
        <f t="shared" ref="I695:I705" si="89">ROUND(G695*H695,0)</f>
        <v>287</v>
      </c>
    </row>
    <row r="696" spans="1:9" x14ac:dyDescent="0.25">
      <c r="A696" s="170"/>
      <c r="B696" s="100"/>
      <c r="C696" s="10"/>
      <c r="D696" s="107">
        <v>11</v>
      </c>
      <c r="E696" s="100" t="str">
        <f>VLOOKUP(D696,Danh_muc_VL_DC_TB!$A$12:$G$34,2)</f>
        <v>Khẩu trang</v>
      </c>
      <c r="F696" s="100" t="str">
        <f>VLOOKUP(D696,Danh_muc_VL_DC_TB!$A$12:$G$34,3)</f>
        <v>Cái</v>
      </c>
      <c r="G696" s="114">
        <f>VLOOKUP(D696,Danh_muc_VL_DC_TB!$A$12:$G$34,7)</f>
        <v>61</v>
      </c>
      <c r="H696" s="116">
        <f t="shared" ref="H696:H703" si="90">ROUND(H623*2,3)</f>
        <v>0.224</v>
      </c>
      <c r="I696" s="114">
        <f t="shared" si="89"/>
        <v>14</v>
      </c>
    </row>
    <row r="697" spans="1:9" x14ac:dyDescent="0.25">
      <c r="A697" s="170"/>
      <c r="B697" s="100"/>
      <c r="C697" s="10"/>
      <c r="D697" s="107">
        <v>19</v>
      </c>
      <c r="E697" s="100" t="str">
        <f>VLOOKUP(D697,Danh_muc_VL_DC_TB!$A$12:$G$34,2)</f>
        <v>Quạt trần 0,1 kW</v>
      </c>
      <c r="F697" s="100" t="str">
        <f>VLOOKUP(D697,Danh_muc_VL_DC_TB!$A$12:$G$34,3)</f>
        <v>Cái</v>
      </c>
      <c r="G697" s="114">
        <f>VLOOKUP(D697,Danh_muc_VL_DC_TB!$A$12:$G$34,7)</f>
        <v>833</v>
      </c>
      <c r="H697" s="116">
        <f t="shared" si="90"/>
        <v>3.2000000000000001E-2</v>
      </c>
      <c r="I697" s="114">
        <f t="shared" si="89"/>
        <v>27</v>
      </c>
    </row>
    <row r="698" spans="1:9" x14ac:dyDescent="0.25">
      <c r="A698" s="170"/>
      <c r="B698" s="100"/>
      <c r="C698" s="10"/>
      <c r="D698" s="107">
        <v>18</v>
      </c>
      <c r="E698" s="100" t="str">
        <f>VLOOKUP(D698,Danh_muc_VL_DC_TB!$A$12:$G$34,2)</f>
        <v>Quạt thông gió 0,04 kW</v>
      </c>
      <c r="F698" s="100" t="str">
        <f>VLOOKUP(D698,Danh_muc_VL_DC_TB!$A$12:$G$34,3)</f>
        <v>Cái</v>
      </c>
      <c r="G698" s="114">
        <f>VLOOKUP(D698,Danh_muc_VL_DC_TB!$A$12:$G$34,7)</f>
        <v>801</v>
      </c>
      <c r="H698" s="116">
        <f>ROUND(H625*2,3)</f>
        <v>3.2000000000000001E-2</v>
      </c>
      <c r="I698" s="114">
        <f t="shared" si="89"/>
        <v>26</v>
      </c>
    </row>
    <row r="699" spans="1:9" x14ac:dyDescent="0.25">
      <c r="A699" s="170"/>
      <c r="B699" s="100"/>
      <c r="C699" s="10"/>
      <c r="D699" s="107">
        <v>5</v>
      </c>
      <c r="E699" s="100" t="str">
        <f>VLOOKUP(D699,Danh_muc_VL_DC_TB!$A$12:$G$34,2)</f>
        <v>Bộ đèn neon 0,04 kW</v>
      </c>
      <c r="F699" s="100" t="str">
        <f>VLOOKUP(D699,Danh_muc_VL_DC_TB!$A$12:$G$34,3)</f>
        <v>Bộ</v>
      </c>
      <c r="G699" s="114">
        <f>VLOOKUP(D699,Danh_muc_VL_DC_TB!$A$12:$G$34,7)</f>
        <v>160</v>
      </c>
      <c r="H699" s="116">
        <f t="shared" si="90"/>
        <v>0.224</v>
      </c>
      <c r="I699" s="114">
        <f t="shared" si="89"/>
        <v>36</v>
      </c>
    </row>
    <row r="700" spans="1:9" x14ac:dyDescent="0.25">
      <c r="A700" s="170"/>
      <c r="B700" s="100"/>
      <c r="C700" s="10"/>
      <c r="D700" s="107">
        <v>12</v>
      </c>
      <c r="E700" s="100" t="str">
        <f>VLOOKUP(D700,Danh_muc_VL_DC_TB!$A$12:$G$34,2)</f>
        <v>Máy hút ẩm 1,5 kW</v>
      </c>
      <c r="F700" s="100" t="str">
        <f>VLOOKUP(D700,Danh_muc_VL_DC_TB!$A$12:$G$34,3)</f>
        <v>Cái</v>
      </c>
      <c r="G700" s="114">
        <f>VLOOKUP(D700,Danh_muc_VL_DC_TB!$A$12:$G$34,7)</f>
        <v>2885</v>
      </c>
      <c r="H700" s="116">
        <f t="shared" si="90"/>
        <v>1.6E-2</v>
      </c>
      <c r="I700" s="114">
        <f t="shared" si="89"/>
        <v>46</v>
      </c>
    </row>
    <row r="701" spans="1:9" x14ac:dyDescent="0.25">
      <c r="A701" s="170"/>
      <c r="B701" s="100"/>
      <c r="C701" s="10"/>
      <c r="D701" s="107">
        <v>9</v>
      </c>
      <c r="E701" s="100" t="str">
        <f>VLOOKUP(D701,Danh_muc_VL_DC_TB!$A$12:$G$34,2)</f>
        <v>Ghế tựa</v>
      </c>
      <c r="F701" s="100" t="str">
        <f>VLOOKUP(D701,Danh_muc_VL_DC_TB!$A$12:$G$34,3)</f>
        <v>Cái</v>
      </c>
      <c r="G701" s="114">
        <f>VLOOKUP(D701,Danh_muc_VL_DC_TB!$A$12:$G$34,7)</f>
        <v>381</v>
      </c>
      <c r="H701" s="116">
        <f>ROUND(H628*2,3)</f>
        <v>0.224</v>
      </c>
      <c r="I701" s="114">
        <f t="shared" si="89"/>
        <v>85</v>
      </c>
    </row>
    <row r="702" spans="1:9" x14ac:dyDescent="0.25">
      <c r="A702" s="170"/>
      <c r="B702" s="100"/>
      <c r="C702" s="10"/>
      <c r="D702" s="107">
        <v>4</v>
      </c>
      <c r="E702" s="100" t="str">
        <f>VLOOKUP(D702,Danh_muc_VL_DC_TB!$A$12:$G$34,2)</f>
        <v>Bàn làm việc</v>
      </c>
      <c r="F702" s="100" t="str">
        <f>VLOOKUP(D702,Danh_muc_VL_DC_TB!$A$12:$G$34,3)</f>
        <v>Cái</v>
      </c>
      <c r="G702" s="114">
        <f>VLOOKUP(D702,Danh_muc_VL_DC_TB!$A$12:$G$34,7)</f>
        <v>601</v>
      </c>
      <c r="H702" s="116">
        <f t="shared" si="90"/>
        <v>0.224</v>
      </c>
      <c r="I702" s="114">
        <f t="shared" si="89"/>
        <v>135</v>
      </c>
    </row>
    <row r="703" spans="1:9" x14ac:dyDescent="0.25">
      <c r="A703" s="170"/>
      <c r="B703" s="100"/>
      <c r="C703" s="10"/>
      <c r="D703" s="107">
        <v>10</v>
      </c>
      <c r="E703" s="100" t="str">
        <f>VLOOKUP(D703,Danh_muc_VL_DC_TB!$A$12:$G$34,2)</f>
        <v>Giá để tài liệu</v>
      </c>
      <c r="F703" s="100" t="str">
        <f>VLOOKUP(D703,Danh_muc_VL_DC_TB!$A$12:$G$34,3)</f>
        <v>Cái</v>
      </c>
      <c r="G703" s="114">
        <f>VLOOKUP(D703,Danh_muc_VL_DC_TB!$A$12:$G$34,7)</f>
        <v>801</v>
      </c>
      <c r="H703" s="116">
        <f t="shared" si="90"/>
        <v>6.4000000000000001E-2</v>
      </c>
      <c r="I703" s="114">
        <f t="shared" si="89"/>
        <v>51</v>
      </c>
    </row>
    <row r="704" spans="1:9" x14ac:dyDescent="0.25">
      <c r="A704" s="170"/>
      <c r="B704" s="100"/>
      <c r="C704" s="10"/>
      <c r="D704" s="107">
        <v>7</v>
      </c>
      <c r="E704" s="100" t="str">
        <f>VLOOKUP(D704,Danh_muc_VL_DC_TB!$A$12:$G$34,2)</f>
        <v>Con lăn</v>
      </c>
      <c r="F704" s="100" t="str">
        <f>VLOOKUP(D704,Danh_muc_VL_DC_TB!$A$12:$G$34,3)</f>
        <v>Cái</v>
      </c>
      <c r="G704" s="114">
        <f>VLOOKUP(D704,Danh_muc_VL_DC_TB!$A$12:$G$34,7)</f>
        <v>321</v>
      </c>
      <c r="H704" s="116">
        <f>ROUND(H631*2,3)</f>
        <v>1.6E-2</v>
      </c>
      <c r="I704" s="114">
        <f t="shared" si="89"/>
        <v>5</v>
      </c>
    </row>
    <row r="705" spans="1:9" x14ac:dyDescent="0.25">
      <c r="A705" s="170"/>
      <c r="B705" s="100"/>
      <c r="C705" s="10"/>
      <c r="D705" s="107">
        <v>23</v>
      </c>
      <c r="E705" s="100" t="str">
        <f>VLOOKUP(D705,Danh_muc_VL_DC_TB!$A$12:$G$34,2)</f>
        <v>Xô nhựa 101</v>
      </c>
      <c r="F705" s="100" t="str">
        <f>VLOOKUP(D705,Danh_muc_VL_DC_TB!$A$12:$G$34,3)</f>
        <v>Cái</v>
      </c>
      <c r="G705" s="114">
        <f>VLOOKUP(D705,Danh_muc_VL_DC_TB!$A$12:$G$34,7)</f>
        <v>566</v>
      </c>
      <c r="H705" s="116">
        <f>ROUND(H632*2,3)</f>
        <v>0.224</v>
      </c>
      <c r="I705" s="114">
        <f t="shared" si="89"/>
        <v>127</v>
      </c>
    </row>
    <row r="706" spans="1:9" ht="31.5" x14ac:dyDescent="0.25">
      <c r="A706" s="170"/>
      <c r="B706" s="100" t="s">
        <v>313</v>
      </c>
      <c r="C706" s="10" t="s">
        <v>336</v>
      </c>
      <c r="D706" s="107"/>
      <c r="E706" s="100"/>
      <c r="F706" s="100"/>
      <c r="G706" s="115"/>
      <c r="H706" s="116"/>
      <c r="I706" s="114">
        <f>SUM(I707:I717)</f>
        <v>1047</v>
      </c>
    </row>
    <row r="707" spans="1:9" x14ac:dyDescent="0.25">
      <c r="A707" s="170"/>
      <c r="B707" s="100"/>
      <c r="C707" s="10"/>
      <c r="D707" s="107">
        <v>17</v>
      </c>
      <c r="E707" s="100" t="str">
        <f>VLOOKUP(D707,Danh_muc_VL_DC_TB!$A$12:$G$34,2)</f>
        <v>Quần áo BHLĐ</v>
      </c>
      <c r="F707" s="100" t="str">
        <f>VLOOKUP(D707,Danh_muc_VL_DC_TB!$A$12:$G$34,3)</f>
        <v>Bộ</v>
      </c>
      <c r="G707" s="114">
        <f>VLOOKUP(D707,Danh_muc_VL_DC_TB!$A$12:$G$34,7)</f>
        <v>1282</v>
      </c>
      <c r="H707" s="116">
        <f>ROUND(H634*2,3)</f>
        <v>0.28000000000000003</v>
      </c>
      <c r="I707" s="114">
        <f t="shared" ref="I707:I717" si="91">ROUND(G707*H707,0)</f>
        <v>359</v>
      </c>
    </row>
    <row r="708" spans="1:9" x14ac:dyDescent="0.25">
      <c r="A708" s="170"/>
      <c r="B708" s="100"/>
      <c r="C708" s="10"/>
      <c r="D708" s="107">
        <v>11</v>
      </c>
      <c r="E708" s="100" t="str">
        <f>VLOOKUP(D708,Danh_muc_VL_DC_TB!$A$12:$G$34,2)</f>
        <v>Khẩu trang</v>
      </c>
      <c r="F708" s="100" t="str">
        <f>VLOOKUP(D708,Danh_muc_VL_DC_TB!$A$12:$G$34,3)</f>
        <v>Cái</v>
      </c>
      <c r="G708" s="114">
        <f>VLOOKUP(D708,Danh_muc_VL_DC_TB!$A$12:$G$34,7)</f>
        <v>61</v>
      </c>
      <c r="H708" s="116">
        <f t="shared" ref="H708:H715" si="92">ROUND(H635*2,3)</f>
        <v>0.28000000000000003</v>
      </c>
      <c r="I708" s="114">
        <f t="shared" si="91"/>
        <v>17</v>
      </c>
    </row>
    <row r="709" spans="1:9" x14ac:dyDescent="0.25">
      <c r="A709" s="170"/>
      <c r="B709" s="100"/>
      <c r="C709" s="10"/>
      <c r="D709" s="107">
        <v>19</v>
      </c>
      <c r="E709" s="100" t="str">
        <f>VLOOKUP(D709,Danh_muc_VL_DC_TB!$A$12:$G$34,2)</f>
        <v>Quạt trần 0,1 kW</v>
      </c>
      <c r="F709" s="100" t="str">
        <f>VLOOKUP(D709,Danh_muc_VL_DC_TB!$A$12:$G$34,3)</f>
        <v>Cái</v>
      </c>
      <c r="G709" s="114">
        <f>VLOOKUP(D709,Danh_muc_VL_DC_TB!$A$12:$G$34,7)</f>
        <v>833</v>
      </c>
      <c r="H709" s="116">
        <f t="shared" si="92"/>
        <v>0.04</v>
      </c>
      <c r="I709" s="114">
        <f t="shared" si="91"/>
        <v>33</v>
      </c>
    </row>
    <row r="710" spans="1:9" x14ac:dyDescent="0.25">
      <c r="A710" s="170"/>
      <c r="B710" s="100"/>
      <c r="C710" s="10"/>
      <c r="D710" s="107">
        <v>18</v>
      </c>
      <c r="E710" s="100" t="str">
        <f>VLOOKUP(D710,Danh_muc_VL_DC_TB!$A$12:$G$34,2)</f>
        <v>Quạt thông gió 0,04 kW</v>
      </c>
      <c r="F710" s="100" t="str">
        <f>VLOOKUP(D710,Danh_muc_VL_DC_TB!$A$12:$G$34,3)</f>
        <v>Cái</v>
      </c>
      <c r="G710" s="114">
        <f>VLOOKUP(D710,Danh_muc_VL_DC_TB!$A$12:$G$34,7)</f>
        <v>801</v>
      </c>
      <c r="H710" s="116">
        <f>ROUND(H637*2,3)</f>
        <v>0.04</v>
      </c>
      <c r="I710" s="114">
        <f t="shared" si="91"/>
        <v>32</v>
      </c>
    </row>
    <row r="711" spans="1:9" x14ac:dyDescent="0.25">
      <c r="A711" s="170"/>
      <c r="B711" s="100"/>
      <c r="C711" s="10"/>
      <c r="D711" s="107">
        <v>5</v>
      </c>
      <c r="E711" s="100" t="str">
        <f>VLOOKUP(D711,Danh_muc_VL_DC_TB!$A$12:$G$34,2)</f>
        <v>Bộ đèn neon 0,04 kW</v>
      </c>
      <c r="F711" s="100" t="str">
        <f>VLOOKUP(D711,Danh_muc_VL_DC_TB!$A$12:$G$34,3)</f>
        <v>Bộ</v>
      </c>
      <c r="G711" s="114">
        <f>VLOOKUP(D711,Danh_muc_VL_DC_TB!$A$12:$G$34,7)</f>
        <v>160</v>
      </c>
      <c r="H711" s="116">
        <f t="shared" si="92"/>
        <v>0.28000000000000003</v>
      </c>
      <c r="I711" s="114">
        <f t="shared" si="91"/>
        <v>45</v>
      </c>
    </row>
    <row r="712" spans="1:9" x14ac:dyDescent="0.25">
      <c r="A712" s="170"/>
      <c r="B712" s="100"/>
      <c r="C712" s="10"/>
      <c r="D712" s="107">
        <v>12</v>
      </c>
      <c r="E712" s="100" t="str">
        <f>VLOOKUP(D712,Danh_muc_VL_DC_TB!$A$12:$G$34,2)</f>
        <v>Máy hút ẩm 1,5 kW</v>
      </c>
      <c r="F712" s="100" t="str">
        <f>VLOOKUP(D712,Danh_muc_VL_DC_TB!$A$12:$G$34,3)</f>
        <v>Cái</v>
      </c>
      <c r="G712" s="114">
        <f>VLOOKUP(D712,Danh_muc_VL_DC_TB!$A$12:$G$34,7)</f>
        <v>2885</v>
      </c>
      <c r="H712" s="116">
        <f t="shared" si="92"/>
        <v>0.02</v>
      </c>
      <c r="I712" s="114">
        <f t="shared" si="91"/>
        <v>58</v>
      </c>
    </row>
    <row r="713" spans="1:9" x14ac:dyDescent="0.25">
      <c r="A713" s="170"/>
      <c r="B713" s="100"/>
      <c r="C713" s="10"/>
      <c r="D713" s="107">
        <v>9</v>
      </c>
      <c r="E713" s="100" t="str">
        <f>VLOOKUP(D713,Danh_muc_VL_DC_TB!$A$12:$G$34,2)</f>
        <v>Ghế tựa</v>
      </c>
      <c r="F713" s="100" t="str">
        <f>VLOOKUP(D713,Danh_muc_VL_DC_TB!$A$12:$G$34,3)</f>
        <v>Cái</v>
      </c>
      <c r="G713" s="114">
        <f>VLOOKUP(D713,Danh_muc_VL_DC_TB!$A$12:$G$34,7)</f>
        <v>381</v>
      </c>
      <c r="H713" s="116">
        <f>ROUND(H640*2,3)</f>
        <v>0.28000000000000003</v>
      </c>
      <c r="I713" s="114">
        <f t="shared" si="91"/>
        <v>107</v>
      </c>
    </row>
    <row r="714" spans="1:9" x14ac:dyDescent="0.25">
      <c r="A714" s="170"/>
      <c r="B714" s="100"/>
      <c r="C714" s="10"/>
      <c r="D714" s="107">
        <v>4</v>
      </c>
      <c r="E714" s="100" t="str">
        <f>VLOOKUP(D714,Danh_muc_VL_DC_TB!$A$12:$G$34,2)</f>
        <v>Bàn làm việc</v>
      </c>
      <c r="F714" s="100" t="str">
        <f>VLOOKUP(D714,Danh_muc_VL_DC_TB!$A$12:$G$34,3)</f>
        <v>Cái</v>
      </c>
      <c r="G714" s="114">
        <f>VLOOKUP(D714,Danh_muc_VL_DC_TB!$A$12:$G$34,7)</f>
        <v>601</v>
      </c>
      <c r="H714" s="116">
        <f t="shared" si="92"/>
        <v>0.28000000000000003</v>
      </c>
      <c r="I714" s="114">
        <f t="shared" si="91"/>
        <v>168</v>
      </c>
    </row>
    <row r="715" spans="1:9" x14ac:dyDescent="0.25">
      <c r="A715" s="170"/>
      <c r="B715" s="100"/>
      <c r="C715" s="10"/>
      <c r="D715" s="107">
        <v>10</v>
      </c>
      <c r="E715" s="100" t="str">
        <f>VLOOKUP(D715,Danh_muc_VL_DC_TB!$A$12:$G$34,2)</f>
        <v>Giá để tài liệu</v>
      </c>
      <c r="F715" s="100" t="str">
        <f>VLOOKUP(D715,Danh_muc_VL_DC_TB!$A$12:$G$34,3)</f>
        <v>Cái</v>
      </c>
      <c r="G715" s="114">
        <f>VLOOKUP(D715,Danh_muc_VL_DC_TB!$A$12:$G$34,7)</f>
        <v>801</v>
      </c>
      <c r="H715" s="116">
        <f t="shared" si="92"/>
        <v>0.08</v>
      </c>
      <c r="I715" s="114">
        <f t="shared" si="91"/>
        <v>64</v>
      </c>
    </row>
    <row r="716" spans="1:9" x14ac:dyDescent="0.25">
      <c r="A716" s="170"/>
      <c r="B716" s="100"/>
      <c r="C716" s="10"/>
      <c r="D716" s="107">
        <v>7</v>
      </c>
      <c r="E716" s="100" t="str">
        <f>VLOOKUP(D716,Danh_muc_VL_DC_TB!$A$12:$G$34,2)</f>
        <v>Con lăn</v>
      </c>
      <c r="F716" s="100" t="str">
        <f>VLOOKUP(D716,Danh_muc_VL_DC_TB!$A$12:$G$34,3)</f>
        <v>Cái</v>
      </c>
      <c r="G716" s="114">
        <f>VLOOKUP(D716,Danh_muc_VL_DC_TB!$A$12:$G$34,7)</f>
        <v>321</v>
      </c>
      <c r="H716" s="116">
        <f>ROUND(H643*2,3)</f>
        <v>0.02</v>
      </c>
      <c r="I716" s="114">
        <f t="shared" si="91"/>
        <v>6</v>
      </c>
    </row>
    <row r="717" spans="1:9" x14ac:dyDescent="0.25">
      <c r="A717" s="170"/>
      <c r="B717" s="100"/>
      <c r="C717" s="10"/>
      <c r="D717" s="107">
        <v>23</v>
      </c>
      <c r="E717" s="100" t="str">
        <f>VLOOKUP(D717,Danh_muc_VL_DC_TB!$A$12:$G$34,2)</f>
        <v>Xô nhựa 101</v>
      </c>
      <c r="F717" s="100" t="str">
        <f>VLOOKUP(D717,Danh_muc_VL_DC_TB!$A$12:$G$34,3)</f>
        <v>Cái</v>
      </c>
      <c r="G717" s="114">
        <f>VLOOKUP(D717,Danh_muc_VL_DC_TB!$A$12:$G$34,7)</f>
        <v>566</v>
      </c>
      <c r="H717" s="116">
        <f>ROUND(H644*2,3)</f>
        <v>0.28000000000000003</v>
      </c>
      <c r="I717" s="114">
        <f t="shared" si="91"/>
        <v>158</v>
      </c>
    </row>
    <row r="718" spans="1:9" ht="31.5" x14ac:dyDescent="0.25">
      <c r="A718" s="170"/>
      <c r="B718" s="100" t="s">
        <v>314</v>
      </c>
      <c r="C718" s="10" t="s">
        <v>337</v>
      </c>
      <c r="D718" s="107"/>
      <c r="E718" s="100"/>
      <c r="F718" s="100"/>
      <c r="G718" s="115"/>
      <c r="H718" s="116"/>
      <c r="I718" s="114">
        <f>SUM(I719:I729)</f>
        <v>1572</v>
      </c>
    </row>
    <row r="719" spans="1:9" x14ac:dyDescent="0.25">
      <c r="A719" s="170"/>
      <c r="B719" s="100"/>
      <c r="C719" s="10"/>
      <c r="D719" s="107">
        <v>17</v>
      </c>
      <c r="E719" s="100" t="str">
        <f>VLOOKUP(D719,Danh_muc_VL_DC_TB!$A$12:$G$34,2)</f>
        <v>Quần áo BHLĐ</v>
      </c>
      <c r="F719" s="100" t="str">
        <f>VLOOKUP(D719,Danh_muc_VL_DC_TB!$A$12:$G$34,3)</f>
        <v>Bộ</v>
      </c>
      <c r="G719" s="114">
        <f>VLOOKUP(D719,Danh_muc_VL_DC_TB!$A$12:$G$34,7)</f>
        <v>1282</v>
      </c>
      <c r="H719" s="116">
        <f>ROUND(H646*2,3)</f>
        <v>0.42</v>
      </c>
      <c r="I719" s="114">
        <f t="shared" ref="I719:I729" si="93">ROUND(G719*H719,0)</f>
        <v>538</v>
      </c>
    </row>
    <row r="720" spans="1:9" x14ac:dyDescent="0.25">
      <c r="A720" s="170"/>
      <c r="B720" s="100"/>
      <c r="C720" s="10"/>
      <c r="D720" s="107">
        <v>11</v>
      </c>
      <c r="E720" s="100" t="str">
        <f>VLOOKUP(D720,Danh_muc_VL_DC_TB!$A$12:$G$34,2)</f>
        <v>Khẩu trang</v>
      </c>
      <c r="F720" s="100" t="str">
        <f>VLOOKUP(D720,Danh_muc_VL_DC_TB!$A$12:$G$34,3)</f>
        <v>Cái</v>
      </c>
      <c r="G720" s="114">
        <f>VLOOKUP(D720,Danh_muc_VL_DC_TB!$A$12:$G$34,7)</f>
        <v>61</v>
      </c>
      <c r="H720" s="116">
        <f t="shared" ref="H720:H727" si="94">ROUND(H647*2,3)</f>
        <v>0.42</v>
      </c>
      <c r="I720" s="114">
        <f t="shared" si="93"/>
        <v>26</v>
      </c>
    </row>
    <row r="721" spans="1:9" x14ac:dyDescent="0.25">
      <c r="A721" s="170"/>
      <c r="B721" s="100"/>
      <c r="C721" s="10"/>
      <c r="D721" s="107">
        <v>19</v>
      </c>
      <c r="E721" s="100" t="str">
        <f>VLOOKUP(D721,Danh_muc_VL_DC_TB!$A$12:$G$34,2)</f>
        <v>Quạt trần 0,1 kW</v>
      </c>
      <c r="F721" s="100" t="str">
        <f>VLOOKUP(D721,Danh_muc_VL_DC_TB!$A$12:$G$34,3)</f>
        <v>Cái</v>
      </c>
      <c r="G721" s="114">
        <f>VLOOKUP(D721,Danh_muc_VL_DC_TB!$A$12:$G$34,7)</f>
        <v>833</v>
      </c>
      <c r="H721" s="116">
        <f t="shared" si="94"/>
        <v>0.06</v>
      </c>
      <c r="I721" s="114">
        <f t="shared" si="93"/>
        <v>50</v>
      </c>
    </row>
    <row r="722" spans="1:9" x14ac:dyDescent="0.25">
      <c r="A722" s="170"/>
      <c r="B722" s="100"/>
      <c r="C722" s="10"/>
      <c r="D722" s="107">
        <v>18</v>
      </c>
      <c r="E722" s="100" t="str">
        <f>VLOOKUP(D722,Danh_muc_VL_DC_TB!$A$12:$G$34,2)</f>
        <v>Quạt thông gió 0,04 kW</v>
      </c>
      <c r="F722" s="100" t="str">
        <f>VLOOKUP(D722,Danh_muc_VL_DC_TB!$A$12:$G$34,3)</f>
        <v>Cái</v>
      </c>
      <c r="G722" s="114">
        <f>VLOOKUP(D722,Danh_muc_VL_DC_TB!$A$12:$G$34,7)</f>
        <v>801</v>
      </c>
      <c r="H722" s="116">
        <f>ROUND(H649*2,3)</f>
        <v>0.06</v>
      </c>
      <c r="I722" s="114">
        <f t="shared" si="93"/>
        <v>48</v>
      </c>
    </row>
    <row r="723" spans="1:9" x14ac:dyDescent="0.25">
      <c r="A723" s="170"/>
      <c r="B723" s="100"/>
      <c r="C723" s="10"/>
      <c r="D723" s="107">
        <v>5</v>
      </c>
      <c r="E723" s="100" t="str">
        <f>VLOOKUP(D723,Danh_muc_VL_DC_TB!$A$12:$G$34,2)</f>
        <v>Bộ đèn neon 0,04 kW</v>
      </c>
      <c r="F723" s="100" t="str">
        <f>VLOOKUP(D723,Danh_muc_VL_DC_TB!$A$12:$G$34,3)</f>
        <v>Bộ</v>
      </c>
      <c r="G723" s="114">
        <f>VLOOKUP(D723,Danh_muc_VL_DC_TB!$A$12:$G$34,7)</f>
        <v>160</v>
      </c>
      <c r="H723" s="116">
        <f t="shared" si="94"/>
        <v>0.42</v>
      </c>
      <c r="I723" s="114">
        <f t="shared" si="93"/>
        <v>67</v>
      </c>
    </row>
    <row r="724" spans="1:9" x14ac:dyDescent="0.25">
      <c r="A724" s="170"/>
      <c r="B724" s="100"/>
      <c r="C724" s="10"/>
      <c r="D724" s="107">
        <v>12</v>
      </c>
      <c r="E724" s="100" t="str">
        <f>VLOOKUP(D724,Danh_muc_VL_DC_TB!$A$12:$G$34,2)</f>
        <v>Máy hút ẩm 1,5 kW</v>
      </c>
      <c r="F724" s="100" t="str">
        <f>VLOOKUP(D724,Danh_muc_VL_DC_TB!$A$12:$G$34,3)</f>
        <v>Cái</v>
      </c>
      <c r="G724" s="114">
        <f>VLOOKUP(D724,Danh_muc_VL_DC_TB!$A$12:$G$34,7)</f>
        <v>2885</v>
      </c>
      <c r="H724" s="116">
        <f t="shared" si="94"/>
        <v>0.03</v>
      </c>
      <c r="I724" s="114">
        <f t="shared" si="93"/>
        <v>87</v>
      </c>
    </row>
    <row r="725" spans="1:9" x14ac:dyDescent="0.25">
      <c r="A725" s="170"/>
      <c r="B725" s="100"/>
      <c r="C725" s="10"/>
      <c r="D725" s="107">
        <v>9</v>
      </c>
      <c r="E725" s="100" t="str">
        <f>VLOOKUP(D725,Danh_muc_VL_DC_TB!$A$12:$G$34,2)</f>
        <v>Ghế tựa</v>
      </c>
      <c r="F725" s="100" t="str">
        <f>VLOOKUP(D725,Danh_muc_VL_DC_TB!$A$12:$G$34,3)</f>
        <v>Cái</v>
      </c>
      <c r="G725" s="114">
        <f>VLOOKUP(D725,Danh_muc_VL_DC_TB!$A$12:$G$34,7)</f>
        <v>381</v>
      </c>
      <c r="H725" s="116">
        <f>ROUND(H652*2,3)</f>
        <v>0.42</v>
      </c>
      <c r="I725" s="114">
        <f t="shared" si="93"/>
        <v>160</v>
      </c>
    </row>
    <row r="726" spans="1:9" x14ac:dyDescent="0.25">
      <c r="A726" s="170"/>
      <c r="B726" s="100"/>
      <c r="C726" s="10"/>
      <c r="D726" s="107">
        <v>4</v>
      </c>
      <c r="E726" s="100" t="str">
        <f>VLOOKUP(D726,Danh_muc_VL_DC_TB!$A$12:$G$34,2)</f>
        <v>Bàn làm việc</v>
      </c>
      <c r="F726" s="100" t="str">
        <f>VLOOKUP(D726,Danh_muc_VL_DC_TB!$A$12:$G$34,3)</f>
        <v>Cái</v>
      </c>
      <c r="G726" s="114">
        <f>VLOOKUP(D726,Danh_muc_VL_DC_TB!$A$12:$G$34,7)</f>
        <v>601</v>
      </c>
      <c r="H726" s="116">
        <f t="shared" si="94"/>
        <v>0.42</v>
      </c>
      <c r="I726" s="114">
        <f t="shared" si="93"/>
        <v>252</v>
      </c>
    </row>
    <row r="727" spans="1:9" x14ac:dyDescent="0.25">
      <c r="A727" s="170"/>
      <c r="B727" s="100"/>
      <c r="C727" s="10"/>
      <c r="D727" s="107">
        <v>10</v>
      </c>
      <c r="E727" s="100" t="str">
        <f>VLOOKUP(D727,Danh_muc_VL_DC_TB!$A$12:$G$34,2)</f>
        <v>Giá để tài liệu</v>
      </c>
      <c r="F727" s="100" t="str">
        <f>VLOOKUP(D727,Danh_muc_VL_DC_TB!$A$12:$G$34,3)</f>
        <v>Cái</v>
      </c>
      <c r="G727" s="114">
        <f>VLOOKUP(D727,Danh_muc_VL_DC_TB!$A$12:$G$34,7)</f>
        <v>801</v>
      </c>
      <c r="H727" s="116">
        <f t="shared" si="94"/>
        <v>0.12</v>
      </c>
      <c r="I727" s="114">
        <f t="shared" si="93"/>
        <v>96</v>
      </c>
    </row>
    <row r="728" spans="1:9" x14ac:dyDescent="0.25">
      <c r="A728" s="170"/>
      <c r="B728" s="100"/>
      <c r="C728" s="10"/>
      <c r="D728" s="107">
        <v>7</v>
      </c>
      <c r="E728" s="100" t="str">
        <f>VLOOKUP(D728,Danh_muc_VL_DC_TB!$A$12:$G$34,2)</f>
        <v>Con lăn</v>
      </c>
      <c r="F728" s="100" t="str">
        <f>VLOOKUP(D728,Danh_muc_VL_DC_TB!$A$12:$G$34,3)</f>
        <v>Cái</v>
      </c>
      <c r="G728" s="114">
        <f>VLOOKUP(D728,Danh_muc_VL_DC_TB!$A$12:$G$34,7)</f>
        <v>321</v>
      </c>
      <c r="H728" s="116">
        <f>ROUND(H655*2,3)</f>
        <v>0.03</v>
      </c>
      <c r="I728" s="114">
        <f t="shared" si="93"/>
        <v>10</v>
      </c>
    </row>
    <row r="729" spans="1:9" x14ac:dyDescent="0.25">
      <c r="A729" s="170"/>
      <c r="B729" s="100"/>
      <c r="C729" s="10"/>
      <c r="D729" s="107">
        <v>23</v>
      </c>
      <c r="E729" s="100" t="str">
        <f>VLOOKUP(D729,Danh_muc_VL_DC_TB!$A$12:$G$34,2)</f>
        <v>Xô nhựa 101</v>
      </c>
      <c r="F729" s="100" t="str">
        <f>VLOOKUP(D729,Danh_muc_VL_DC_TB!$A$12:$G$34,3)</f>
        <v>Cái</v>
      </c>
      <c r="G729" s="114">
        <f>VLOOKUP(D729,Danh_muc_VL_DC_TB!$A$12:$G$34,7)</f>
        <v>566</v>
      </c>
      <c r="H729" s="116">
        <f>ROUND(H656*2,3)</f>
        <v>0.42</v>
      </c>
      <c r="I729" s="114">
        <f t="shared" si="93"/>
        <v>238</v>
      </c>
    </row>
    <row r="730" spans="1:9" ht="31.5" x14ac:dyDescent="0.25">
      <c r="A730" s="170"/>
      <c r="B730" s="100" t="s">
        <v>315</v>
      </c>
      <c r="C730" s="10" t="s">
        <v>338</v>
      </c>
      <c r="D730" s="107"/>
      <c r="E730" s="100"/>
      <c r="F730" s="100"/>
      <c r="G730" s="115"/>
      <c r="H730" s="116"/>
      <c r="I730" s="114">
        <f>SUM(I731:I741)</f>
        <v>2619</v>
      </c>
    </row>
    <row r="731" spans="1:9" x14ac:dyDescent="0.25">
      <c r="A731" s="170"/>
      <c r="B731" s="100"/>
      <c r="C731" s="10"/>
      <c r="D731" s="107">
        <v>17</v>
      </c>
      <c r="E731" s="100" t="str">
        <f>VLOOKUP(D731,Danh_muc_VL_DC_TB!$A$12:$G$34,2)</f>
        <v>Quần áo BHLĐ</v>
      </c>
      <c r="F731" s="100" t="str">
        <f>VLOOKUP(D731,Danh_muc_VL_DC_TB!$A$12:$G$34,3)</f>
        <v>Bộ</v>
      </c>
      <c r="G731" s="114">
        <f>VLOOKUP(D731,Danh_muc_VL_DC_TB!$A$12:$G$34,7)</f>
        <v>1282</v>
      </c>
      <c r="H731" s="116">
        <f>ROUND(H658*2,3)</f>
        <v>0.7</v>
      </c>
      <c r="I731" s="114">
        <f t="shared" ref="I731:I741" si="95">ROUND(G731*H731,0)</f>
        <v>897</v>
      </c>
    </row>
    <row r="732" spans="1:9" x14ac:dyDescent="0.25">
      <c r="A732" s="170"/>
      <c r="B732" s="100"/>
      <c r="C732" s="10"/>
      <c r="D732" s="107">
        <v>11</v>
      </c>
      <c r="E732" s="100" t="str">
        <f>VLOOKUP(D732,Danh_muc_VL_DC_TB!$A$12:$G$34,2)</f>
        <v>Khẩu trang</v>
      </c>
      <c r="F732" s="100" t="str">
        <f>VLOOKUP(D732,Danh_muc_VL_DC_TB!$A$12:$G$34,3)</f>
        <v>Cái</v>
      </c>
      <c r="G732" s="114">
        <f>VLOOKUP(D732,Danh_muc_VL_DC_TB!$A$12:$G$34,7)</f>
        <v>61</v>
      </c>
      <c r="H732" s="116">
        <f t="shared" ref="H732:H739" si="96">ROUND(H659*2,3)</f>
        <v>0.7</v>
      </c>
      <c r="I732" s="114">
        <f t="shared" si="95"/>
        <v>43</v>
      </c>
    </row>
    <row r="733" spans="1:9" x14ac:dyDescent="0.25">
      <c r="A733" s="170"/>
      <c r="B733" s="100"/>
      <c r="C733" s="10"/>
      <c r="D733" s="107">
        <v>19</v>
      </c>
      <c r="E733" s="100" t="str">
        <f>VLOOKUP(D733,Danh_muc_VL_DC_TB!$A$12:$G$34,2)</f>
        <v>Quạt trần 0,1 kW</v>
      </c>
      <c r="F733" s="100" t="str">
        <f>VLOOKUP(D733,Danh_muc_VL_DC_TB!$A$12:$G$34,3)</f>
        <v>Cái</v>
      </c>
      <c r="G733" s="114">
        <f>VLOOKUP(D733,Danh_muc_VL_DC_TB!$A$12:$G$34,7)</f>
        <v>833</v>
      </c>
      <c r="H733" s="116">
        <f t="shared" si="96"/>
        <v>0.1</v>
      </c>
      <c r="I733" s="114">
        <f t="shared" si="95"/>
        <v>83</v>
      </c>
    </row>
    <row r="734" spans="1:9" x14ac:dyDescent="0.25">
      <c r="A734" s="170"/>
      <c r="B734" s="100"/>
      <c r="C734" s="10"/>
      <c r="D734" s="107">
        <v>18</v>
      </c>
      <c r="E734" s="100" t="str">
        <f>VLOOKUP(D734,Danh_muc_VL_DC_TB!$A$12:$G$34,2)</f>
        <v>Quạt thông gió 0,04 kW</v>
      </c>
      <c r="F734" s="100" t="str">
        <f>VLOOKUP(D734,Danh_muc_VL_DC_TB!$A$12:$G$34,3)</f>
        <v>Cái</v>
      </c>
      <c r="G734" s="114">
        <f>VLOOKUP(D734,Danh_muc_VL_DC_TB!$A$12:$G$34,7)</f>
        <v>801</v>
      </c>
      <c r="H734" s="116">
        <f>ROUND(H661*2,3)</f>
        <v>0.1</v>
      </c>
      <c r="I734" s="114">
        <f t="shared" si="95"/>
        <v>80</v>
      </c>
    </row>
    <row r="735" spans="1:9" x14ac:dyDescent="0.25">
      <c r="A735" s="170"/>
      <c r="B735" s="100"/>
      <c r="C735" s="10"/>
      <c r="D735" s="107">
        <v>5</v>
      </c>
      <c r="E735" s="100" t="str">
        <f>VLOOKUP(D735,Danh_muc_VL_DC_TB!$A$12:$G$34,2)</f>
        <v>Bộ đèn neon 0,04 kW</v>
      </c>
      <c r="F735" s="100" t="str">
        <f>VLOOKUP(D735,Danh_muc_VL_DC_TB!$A$12:$G$34,3)</f>
        <v>Bộ</v>
      </c>
      <c r="G735" s="114">
        <f>VLOOKUP(D735,Danh_muc_VL_DC_TB!$A$12:$G$34,7)</f>
        <v>160</v>
      </c>
      <c r="H735" s="116">
        <f t="shared" si="96"/>
        <v>0.7</v>
      </c>
      <c r="I735" s="114">
        <f t="shared" si="95"/>
        <v>112</v>
      </c>
    </row>
    <row r="736" spans="1:9" x14ac:dyDescent="0.25">
      <c r="A736" s="170"/>
      <c r="B736" s="100"/>
      <c r="C736" s="10"/>
      <c r="D736" s="107">
        <v>12</v>
      </c>
      <c r="E736" s="100" t="str">
        <f>VLOOKUP(D736,Danh_muc_VL_DC_TB!$A$12:$G$34,2)</f>
        <v>Máy hút ẩm 1,5 kW</v>
      </c>
      <c r="F736" s="100" t="str">
        <f>VLOOKUP(D736,Danh_muc_VL_DC_TB!$A$12:$G$34,3)</f>
        <v>Cái</v>
      </c>
      <c r="G736" s="114">
        <f>VLOOKUP(D736,Danh_muc_VL_DC_TB!$A$12:$G$34,7)</f>
        <v>2885</v>
      </c>
      <c r="H736" s="116">
        <f t="shared" si="96"/>
        <v>0.05</v>
      </c>
      <c r="I736" s="114">
        <f t="shared" si="95"/>
        <v>144</v>
      </c>
    </row>
    <row r="737" spans="1:9" x14ac:dyDescent="0.25">
      <c r="A737" s="170"/>
      <c r="B737" s="100"/>
      <c r="C737" s="10"/>
      <c r="D737" s="107">
        <v>9</v>
      </c>
      <c r="E737" s="100" t="str">
        <f>VLOOKUP(D737,Danh_muc_VL_DC_TB!$A$12:$G$34,2)</f>
        <v>Ghế tựa</v>
      </c>
      <c r="F737" s="100" t="str">
        <f>VLOOKUP(D737,Danh_muc_VL_DC_TB!$A$12:$G$34,3)</f>
        <v>Cái</v>
      </c>
      <c r="G737" s="114">
        <f>VLOOKUP(D737,Danh_muc_VL_DC_TB!$A$12:$G$34,7)</f>
        <v>381</v>
      </c>
      <c r="H737" s="116">
        <f>ROUND(H664*2,3)</f>
        <v>0.7</v>
      </c>
      <c r="I737" s="114">
        <f t="shared" si="95"/>
        <v>267</v>
      </c>
    </row>
    <row r="738" spans="1:9" x14ac:dyDescent="0.25">
      <c r="A738" s="170"/>
      <c r="B738" s="100"/>
      <c r="C738" s="10"/>
      <c r="D738" s="107">
        <v>4</v>
      </c>
      <c r="E738" s="100" t="str">
        <f>VLOOKUP(D738,Danh_muc_VL_DC_TB!$A$12:$G$34,2)</f>
        <v>Bàn làm việc</v>
      </c>
      <c r="F738" s="100" t="str">
        <f>VLOOKUP(D738,Danh_muc_VL_DC_TB!$A$12:$G$34,3)</f>
        <v>Cái</v>
      </c>
      <c r="G738" s="114">
        <f>VLOOKUP(D738,Danh_muc_VL_DC_TB!$A$12:$G$34,7)</f>
        <v>601</v>
      </c>
      <c r="H738" s="116">
        <f t="shared" si="96"/>
        <v>0.7</v>
      </c>
      <c r="I738" s="114">
        <f t="shared" si="95"/>
        <v>421</v>
      </c>
    </row>
    <row r="739" spans="1:9" x14ac:dyDescent="0.25">
      <c r="A739" s="170"/>
      <c r="B739" s="100"/>
      <c r="C739" s="10"/>
      <c r="D739" s="107">
        <v>10</v>
      </c>
      <c r="E739" s="100" t="str">
        <f>VLOOKUP(D739,Danh_muc_VL_DC_TB!$A$12:$G$34,2)</f>
        <v>Giá để tài liệu</v>
      </c>
      <c r="F739" s="100" t="str">
        <f>VLOOKUP(D739,Danh_muc_VL_DC_TB!$A$12:$G$34,3)</f>
        <v>Cái</v>
      </c>
      <c r="G739" s="114">
        <f>VLOOKUP(D739,Danh_muc_VL_DC_TB!$A$12:$G$34,7)</f>
        <v>801</v>
      </c>
      <c r="H739" s="116">
        <f t="shared" si="96"/>
        <v>0.2</v>
      </c>
      <c r="I739" s="114">
        <f t="shared" si="95"/>
        <v>160</v>
      </c>
    </row>
    <row r="740" spans="1:9" x14ac:dyDescent="0.25">
      <c r="A740" s="170"/>
      <c r="B740" s="100"/>
      <c r="C740" s="10"/>
      <c r="D740" s="107">
        <v>7</v>
      </c>
      <c r="E740" s="100" t="str">
        <f>VLOOKUP(D740,Danh_muc_VL_DC_TB!$A$12:$G$34,2)</f>
        <v>Con lăn</v>
      </c>
      <c r="F740" s="100" t="str">
        <f>VLOOKUP(D740,Danh_muc_VL_DC_TB!$A$12:$G$34,3)</f>
        <v>Cái</v>
      </c>
      <c r="G740" s="114">
        <f>VLOOKUP(D740,Danh_muc_VL_DC_TB!$A$12:$G$34,7)</f>
        <v>321</v>
      </c>
      <c r="H740" s="116">
        <f>ROUND(H667*2,3)</f>
        <v>0.05</v>
      </c>
      <c r="I740" s="114">
        <f t="shared" si="95"/>
        <v>16</v>
      </c>
    </row>
    <row r="741" spans="1:9" x14ac:dyDescent="0.25">
      <c r="A741" s="170"/>
      <c r="B741" s="100"/>
      <c r="C741" s="10"/>
      <c r="D741" s="107">
        <v>23</v>
      </c>
      <c r="E741" s="100" t="str">
        <f>VLOOKUP(D741,Danh_muc_VL_DC_TB!$A$12:$G$34,2)</f>
        <v>Xô nhựa 101</v>
      </c>
      <c r="F741" s="100" t="str">
        <f>VLOOKUP(D741,Danh_muc_VL_DC_TB!$A$12:$G$34,3)</f>
        <v>Cái</v>
      </c>
      <c r="G741" s="114">
        <f>VLOOKUP(D741,Danh_muc_VL_DC_TB!$A$12:$G$34,7)</f>
        <v>566</v>
      </c>
      <c r="H741" s="116">
        <f>ROUND(H668*2,3)</f>
        <v>0.7</v>
      </c>
      <c r="I741" s="114">
        <f t="shared" si="95"/>
        <v>396</v>
      </c>
    </row>
    <row r="742" spans="1:9" ht="31.5" x14ac:dyDescent="0.25">
      <c r="A742" s="170"/>
      <c r="B742" s="100" t="s">
        <v>316</v>
      </c>
      <c r="C742" s="10" t="s">
        <v>339</v>
      </c>
      <c r="D742" s="107"/>
      <c r="E742" s="100"/>
      <c r="F742" s="100"/>
      <c r="G742" s="115"/>
      <c r="H742" s="116"/>
      <c r="I742" s="114">
        <f>SUM(I743:I753)</f>
        <v>5238</v>
      </c>
    </row>
    <row r="743" spans="1:9" x14ac:dyDescent="0.25">
      <c r="A743" s="170"/>
      <c r="B743" s="100"/>
      <c r="C743" s="10"/>
      <c r="D743" s="107">
        <v>17</v>
      </c>
      <c r="E743" s="100" t="str">
        <f>VLOOKUP(D743,Danh_muc_VL_DC_TB!$A$12:$G$34,2)</f>
        <v>Quần áo BHLĐ</v>
      </c>
      <c r="F743" s="100" t="str">
        <f>VLOOKUP(D743,Danh_muc_VL_DC_TB!$A$12:$G$34,3)</f>
        <v>Bộ</v>
      </c>
      <c r="G743" s="114">
        <f>VLOOKUP(D743,Danh_muc_VL_DC_TB!$A$12:$G$34,7)</f>
        <v>1282</v>
      </c>
      <c r="H743" s="116">
        <f>ROUND(H670*2,3)</f>
        <v>1.4</v>
      </c>
      <c r="I743" s="114">
        <f t="shared" ref="I743:I753" si="97">ROUND(G743*H743,0)</f>
        <v>1795</v>
      </c>
    </row>
    <row r="744" spans="1:9" x14ac:dyDescent="0.25">
      <c r="A744" s="170"/>
      <c r="B744" s="100"/>
      <c r="C744" s="10"/>
      <c r="D744" s="107">
        <v>11</v>
      </c>
      <c r="E744" s="100" t="str">
        <f>VLOOKUP(D744,Danh_muc_VL_DC_TB!$A$12:$G$34,2)</f>
        <v>Khẩu trang</v>
      </c>
      <c r="F744" s="100" t="str">
        <f>VLOOKUP(D744,Danh_muc_VL_DC_TB!$A$12:$G$34,3)</f>
        <v>Cái</v>
      </c>
      <c r="G744" s="114">
        <f>VLOOKUP(D744,Danh_muc_VL_DC_TB!$A$12:$G$34,7)</f>
        <v>61</v>
      </c>
      <c r="H744" s="116">
        <f t="shared" ref="H744:H751" si="98">ROUND(H671*2,3)</f>
        <v>1.4</v>
      </c>
      <c r="I744" s="114">
        <f t="shared" si="97"/>
        <v>85</v>
      </c>
    </row>
    <row r="745" spans="1:9" x14ac:dyDescent="0.25">
      <c r="A745" s="170"/>
      <c r="B745" s="100"/>
      <c r="C745" s="10"/>
      <c r="D745" s="107">
        <v>19</v>
      </c>
      <c r="E745" s="100" t="str">
        <f>VLOOKUP(D745,Danh_muc_VL_DC_TB!$A$12:$G$34,2)</f>
        <v>Quạt trần 0,1 kW</v>
      </c>
      <c r="F745" s="100" t="str">
        <f>VLOOKUP(D745,Danh_muc_VL_DC_TB!$A$12:$G$34,3)</f>
        <v>Cái</v>
      </c>
      <c r="G745" s="114">
        <f>VLOOKUP(D745,Danh_muc_VL_DC_TB!$A$12:$G$34,7)</f>
        <v>833</v>
      </c>
      <c r="H745" s="116">
        <f t="shared" si="98"/>
        <v>0.2</v>
      </c>
      <c r="I745" s="114">
        <f t="shared" si="97"/>
        <v>167</v>
      </c>
    </row>
    <row r="746" spans="1:9" x14ac:dyDescent="0.25">
      <c r="A746" s="170"/>
      <c r="B746" s="100"/>
      <c r="C746" s="10"/>
      <c r="D746" s="107">
        <v>18</v>
      </c>
      <c r="E746" s="100" t="str">
        <f>VLOOKUP(D746,Danh_muc_VL_DC_TB!$A$12:$G$34,2)</f>
        <v>Quạt thông gió 0,04 kW</v>
      </c>
      <c r="F746" s="100" t="str">
        <f>VLOOKUP(D746,Danh_muc_VL_DC_TB!$A$12:$G$34,3)</f>
        <v>Cái</v>
      </c>
      <c r="G746" s="114">
        <f>VLOOKUP(D746,Danh_muc_VL_DC_TB!$A$12:$G$34,7)</f>
        <v>801</v>
      </c>
      <c r="H746" s="116">
        <f>ROUND(H673*2,3)</f>
        <v>0.2</v>
      </c>
      <c r="I746" s="114">
        <f t="shared" si="97"/>
        <v>160</v>
      </c>
    </row>
    <row r="747" spans="1:9" x14ac:dyDescent="0.25">
      <c r="A747" s="170"/>
      <c r="B747" s="100"/>
      <c r="C747" s="10"/>
      <c r="D747" s="107">
        <v>5</v>
      </c>
      <c r="E747" s="100" t="str">
        <f>VLOOKUP(D747,Danh_muc_VL_DC_TB!$A$12:$G$34,2)</f>
        <v>Bộ đèn neon 0,04 kW</v>
      </c>
      <c r="F747" s="100" t="str">
        <f>VLOOKUP(D747,Danh_muc_VL_DC_TB!$A$12:$G$34,3)</f>
        <v>Bộ</v>
      </c>
      <c r="G747" s="114">
        <f>VLOOKUP(D747,Danh_muc_VL_DC_TB!$A$12:$G$34,7)</f>
        <v>160</v>
      </c>
      <c r="H747" s="116">
        <f t="shared" si="98"/>
        <v>1.4</v>
      </c>
      <c r="I747" s="114">
        <f t="shared" si="97"/>
        <v>224</v>
      </c>
    </row>
    <row r="748" spans="1:9" x14ac:dyDescent="0.25">
      <c r="A748" s="170"/>
      <c r="B748" s="100"/>
      <c r="C748" s="10"/>
      <c r="D748" s="107">
        <v>12</v>
      </c>
      <c r="E748" s="100" t="str">
        <f>VLOOKUP(D748,Danh_muc_VL_DC_TB!$A$12:$G$34,2)</f>
        <v>Máy hút ẩm 1,5 kW</v>
      </c>
      <c r="F748" s="100" t="str">
        <f>VLOOKUP(D748,Danh_muc_VL_DC_TB!$A$12:$G$34,3)</f>
        <v>Cái</v>
      </c>
      <c r="G748" s="114">
        <f>VLOOKUP(D748,Danh_muc_VL_DC_TB!$A$12:$G$34,7)</f>
        <v>2885</v>
      </c>
      <c r="H748" s="116">
        <f t="shared" si="98"/>
        <v>0.1</v>
      </c>
      <c r="I748" s="114">
        <f t="shared" si="97"/>
        <v>289</v>
      </c>
    </row>
    <row r="749" spans="1:9" x14ac:dyDescent="0.25">
      <c r="A749" s="170"/>
      <c r="B749" s="100"/>
      <c r="C749" s="10"/>
      <c r="D749" s="107">
        <v>9</v>
      </c>
      <c r="E749" s="100" t="str">
        <f>VLOOKUP(D749,Danh_muc_VL_DC_TB!$A$12:$G$34,2)</f>
        <v>Ghế tựa</v>
      </c>
      <c r="F749" s="100" t="str">
        <f>VLOOKUP(D749,Danh_muc_VL_DC_TB!$A$12:$G$34,3)</f>
        <v>Cái</v>
      </c>
      <c r="G749" s="114">
        <f>VLOOKUP(D749,Danh_muc_VL_DC_TB!$A$12:$G$34,7)</f>
        <v>381</v>
      </c>
      <c r="H749" s="116">
        <f>ROUND(H676*2,3)</f>
        <v>1.4</v>
      </c>
      <c r="I749" s="114">
        <f t="shared" si="97"/>
        <v>533</v>
      </c>
    </row>
    <row r="750" spans="1:9" x14ac:dyDescent="0.25">
      <c r="A750" s="170"/>
      <c r="B750" s="100"/>
      <c r="C750" s="10"/>
      <c r="D750" s="107">
        <v>4</v>
      </c>
      <c r="E750" s="100" t="str">
        <f>VLOOKUP(D750,Danh_muc_VL_DC_TB!$A$12:$G$34,2)</f>
        <v>Bàn làm việc</v>
      </c>
      <c r="F750" s="100" t="str">
        <f>VLOOKUP(D750,Danh_muc_VL_DC_TB!$A$12:$G$34,3)</f>
        <v>Cái</v>
      </c>
      <c r="G750" s="114">
        <f>VLOOKUP(D750,Danh_muc_VL_DC_TB!$A$12:$G$34,7)</f>
        <v>601</v>
      </c>
      <c r="H750" s="116">
        <f t="shared" si="98"/>
        <v>1.4</v>
      </c>
      <c r="I750" s="114">
        <f t="shared" si="97"/>
        <v>841</v>
      </c>
    </row>
    <row r="751" spans="1:9" x14ac:dyDescent="0.25">
      <c r="A751" s="170"/>
      <c r="B751" s="100"/>
      <c r="C751" s="10"/>
      <c r="D751" s="107">
        <v>10</v>
      </c>
      <c r="E751" s="100" t="str">
        <f>VLOOKUP(D751,Danh_muc_VL_DC_TB!$A$12:$G$34,2)</f>
        <v>Giá để tài liệu</v>
      </c>
      <c r="F751" s="100" t="str">
        <f>VLOOKUP(D751,Danh_muc_VL_DC_TB!$A$12:$G$34,3)</f>
        <v>Cái</v>
      </c>
      <c r="G751" s="114">
        <f>VLOOKUP(D751,Danh_muc_VL_DC_TB!$A$12:$G$34,7)</f>
        <v>801</v>
      </c>
      <c r="H751" s="116">
        <f t="shared" si="98"/>
        <v>0.4</v>
      </c>
      <c r="I751" s="114">
        <f t="shared" si="97"/>
        <v>320</v>
      </c>
    </row>
    <row r="752" spans="1:9" x14ac:dyDescent="0.25">
      <c r="A752" s="170"/>
      <c r="B752" s="100"/>
      <c r="C752" s="10"/>
      <c r="D752" s="107">
        <v>7</v>
      </c>
      <c r="E752" s="100" t="str">
        <f>VLOOKUP(D752,Danh_muc_VL_DC_TB!$A$12:$G$34,2)</f>
        <v>Con lăn</v>
      </c>
      <c r="F752" s="100" t="str">
        <f>VLOOKUP(D752,Danh_muc_VL_DC_TB!$A$12:$G$34,3)</f>
        <v>Cái</v>
      </c>
      <c r="G752" s="114">
        <f>VLOOKUP(D752,Danh_muc_VL_DC_TB!$A$12:$G$34,7)</f>
        <v>321</v>
      </c>
      <c r="H752" s="116">
        <f>ROUND(H679*2,3)</f>
        <v>0.1</v>
      </c>
      <c r="I752" s="114">
        <f t="shared" si="97"/>
        <v>32</v>
      </c>
    </row>
    <row r="753" spans="1:9" x14ac:dyDescent="0.25">
      <c r="A753" s="170"/>
      <c r="B753" s="100"/>
      <c r="C753" s="84"/>
      <c r="D753" s="107">
        <v>23</v>
      </c>
      <c r="E753" s="100" t="str">
        <f>VLOOKUP(D753,Danh_muc_VL_DC_TB!$A$12:$G$34,2)</f>
        <v>Xô nhựa 101</v>
      </c>
      <c r="F753" s="100" t="str">
        <f>VLOOKUP(D753,Danh_muc_VL_DC_TB!$A$12:$G$34,3)</f>
        <v>Cái</v>
      </c>
      <c r="G753" s="114">
        <f>VLOOKUP(D753,Danh_muc_VL_DC_TB!$A$12:$G$34,7)</f>
        <v>566</v>
      </c>
      <c r="H753" s="116">
        <f>ROUND(H680*2,3)</f>
        <v>1.4</v>
      </c>
      <c r="I753" s="114">
        <f t="shared" si="97"/>
        <v>792</v>
      </c>
    </row>
    <row r="754" spans="1:9" ht="31.5" x14ac:dyDescent="0.25">
      <c r="A754" s="170"/>
      <c r="B754" s="100" t="s">
        <v>317</v>
      </c>
      <c r="C754" s="82" t="s">
        <v>340</v>
      </c>
      <c r="D754" s="107"/>
      <c r="E754" s="100"/>
      <c r="F754" s="100"/>
      <c r="G754" s="115"/>
      <c r="H754" s="116"/>
      <c r="I754" s="114">
        <f>SUM(I755:I765)</f>
        <v>10479</v>
      </c>
    </row>
    <row r="755" spans="1:9" x14ac:dyDescent="0.25">
      <c r="A755" s="170"/>
      <c r="B755" s="100"/>
      <c r="C755" s="82"/>
      <c r="D755" s="107">
        <v>17</v>
      </c>
      <c r="E755" s="100" t="str">
        <f>VLOOKUP(D755,Danh_muc_VL_DC_TB!$A$12:$G$34,2)</f>
        <v>Quần áo BHLĐ</v>
      </c>
      <c r="F755" s="100" t="str">
        <f>VLOOKUP(D755,Danh_muc_VL_DC_TB!$A$12:$G$34,3)</f>
        <v>Bộ</v>
      </c>
      <c r="G755" s="114">
        <f>VLOOKUP(D755,Danh_muc_VL_DC_TB!$A$12:$G$34,7)</f>
        <v>1282</v>
      </c>
      <c r="H755" s="116">
        <f>ROUND(H682*2,3)</f>
        <v>2.8</v>
      </c>
      <c r="I755" s="114">
        <f t="shared" ref="I755:I765" si="99">ROUND(G755*H755,0)</f>
        <v>3590</v>
      </c>
    </row>
    <row r="756" spans="1:9" x14ac:dyDescent="0.25">
      <c r="A756" s="170"/>
      <c r="B756" s="100"/>
      <c r="C756" s="82"/>
      <c r="D756" s="107">
        <v>11</v>
      </c>
      <c r="E756" s="100" t="str">
        <f>VLOOKUP(D756,Danh_muc_VL_DC_TB!$A$12:$G$34,2)</f>
        <v>Khẩu trang</v>
      </c>
      <c r="F756" s="100" t="str">
        <f>VLOOKUP(D756,Danh_muc_VL_DC_TB!$A$12:$G$34,3)</f>
        <v>Cái</v>
      </c>
      <c r="G756" s="114">
        <f>VLOOKUP(D756,Danh_muc_VL_DC_TB!$A$12:$G$34,7)</f>
        <v>61</v>
      </c>
      <c r="H756" s="116">
        <f t="shared" ref="H756:H763" si="100">ROUND(H683*2,3)</f>
        <v>2.8</v>
      </c>
      <c r="I756" s="114">
        <f t="shared" si="99"/>
        <v>171</v>
      </c>
    </row>
    <row r="757" spans="1:9" x14ac:dyDescent="0.25">
      <c r="A757" s="170"/>
      <c r="B757" s="100"/>
      <c r="C757" s="82"/>
      <c r="D757" s="107">
        <v>19</v>
      </c>
      <c r="E757" s="100" t="str">
        <f>VLOOKUP(D757,Danh_muc_VL_DC_TB!$A$12:$G$34,2)</f>
        <v>Quạt trần 0,1 kW</v>
      </c>
      <c r="F757" s="100" t="str">
        <f>VLOOKUP(D757,Danh_muc_VL_DC_TB!$A$12:$G$34,3)</f>
        <v>Cái</v>
      </c>
      <c r="G757" s="114">
        <f>VLOOKUP(D757,Danh_muc_VL_DC_TB!$A$12:$G$34,7)</f>
        <v>833</v>
      </c>
      <c r="H757" s="116">
        <f t="shared" si="100"/>
        <v>0.4</v>
      </c>
      <c r="I757" s="114">
        <f t="shared" si="99"/>
        <v>333</v>
      </c>
    </row>
    <row r="758" spans="1:9" x14ac:dyDescent="0.25">
      <c r="A758" s="170"/>
      <c r="B758" s="100"/>
      <c r="C758" s="82"/>
      <c r="D758" s="107">
        <v>18</v>
      </c>
      <c r="E758" s="100" t="str">
        <f>VLOOKUP(D758,Danh_muc_VL_DC_TB!$A$12:$G$34,2)</f>
        <v>Quạt thông gió 0,04 kW</v>
      </c>
      <c r="F758" s="100" t="str">
        <f>VLOOKUP(D758,Danh_muc_VL_DC_TB!$A$12:$G$34,3)</f>
        <v>Cái</v>
      </c>
      <c r="G758" s="114">
        <f>VLOOKUP(D758,Danh_muc_VL_DC_TB!$A$12:$G$34,7)</f>
        <v>801</v>
      </c>
      <c r="H758" s="116">
        <f>ROUND(H685*2,3)</f>
        <v>0.4</v>
      </c>
      <c r="I758" s="114">
        <f t="shared" si="99"/>
        <v>320</v>
      </c>
    </row>
    <row r="759" spans="1:9" x14ac:dyDescent="0.25">
      <c r="A759" s="170"/>
      <c r="B759" s="100"/>
      <c r="C759" s="82"/>
      <c r="D759" s="107">
        <v>5</v>
      </c>
      <c r="E759" s="100" t="str">
        <f>VLOOKUP(D759,Danh_muc_VL_DC_TB!$A$12:$G$34,2)</f>
        <v>Bộ đèn neon 0,04 kW</v>
      </c>
      <c r="F759" s="100" t="str">
        <f>VLOOKUP(D759,Danh_muc_VL_DC_TB!$A$12:$G$34,3)</f>
        <v>Bộ</v>
      </c>
      <c r="G759" s="114">
        <f>VLOOKUP(D759,Danh_muc_VL_DC_TB!$A$12:$G$34,7)</f>
        <v>160</v>
      </c>
      <c r="H759" s="116">
        <f t="shared" si="100"/>
        <v>2.8</v>
      </c>
      <c r="I759" s="114">
        <f t="shared" si="99"/>
        <v>448</v>
      </c>
    </row>
    <row r="760" spans="1:9" x14ac:dyDescent="0.25">
      <c r="A760" s="170"/>
      <c r="B760" s="100"/>
      <c r="C760" s="82"/>
      <c r="D760" s="107">
        <v>12</v>
      </c>
      <c r="E760" s="100" t="str">
        <f>VLOOKUP(D760,Danh_muc_VL_DC_TB!$A$12:$G$34,2)</f>
        <v>Máy hút ẩm 1,5 kW</v>
      </c>
      <c r="F760" s="100" t="str">
        <f>VLOOKUP(D760,Danh_muc_VL_DC_TB!$A$12:$G$34,3)</f>
        <v>Cái</v>
      </c>
      <c r="G760" s="114">
        <f>VLOOKUP(D760,Danh_muc_VL_DC_TB!$A$12:$G$34,7)</f>
        <v>2885</v>
      </c>
      <c r="H760" s="116">
        <f t="shared" si="100"/>
        <v>0.2</v>
      </c>
      <c r="I760" s="114">
        <f t="shared" si="99"/>
        <v>577</v>
      </c>
    </row>
    <row r="761" spans="1:9" x14ac:dyDescent="0.25">
      <c r="A761" s="170"/>
      <c r="B761" s="100"/>
      <c r="C761" s="82"/>
      <c r="D761" s="107">
        <v>9</v>
      </c>
      <c r="E761" s="100" t="str">
        <f>VLOOKUP(D761,Danh_muc_VL_DC_TB!$A$12:$G$34,2)</f>
        <v>Ghế tựa</v>
      </c>
      <c r="F761" s="100" t="str">
        <f>VLOOKUP(D761,Danh_muc_VL_DC_TB!$A$12:$G$34,3)</f>
        <v>Cái</v>
      </c>
      <c r="G761" s="114">
        <f>VLOOKUP(D761,Danh_muc_VL_DC_TB!$A$12:$G$34,7)</f>
        <v>381</v>
      </c>
      <c r="H761" s="116">
        <f>ROUND(H688*2,3)</f>
        <v>2.8</v>
      </c>
      <c r="I761" s="114">
        <f t="shared" si="99"/>
        <v>1067</v>
      </c>
    </row>
    <row r="762" spans="1:9" x14ac:dyDescent="0.25">
      <c r="A762" s="170"/>
      <c r="B762" s="100"/>
      <c r="C762" s="82"/>
      <c r="D762" s="107">
        <v>4</v>
      </c>
      <c r="E762" s="100" t="str">
        <f>VLOOKUP(D762,Danh_muc_VL_DC_TB!$A$12:$G$34,2)</f>
        <v>Bàn làm việc</v>
      </c>
      <c r="F762" s="100" t="str">
        <f>VLOOKUP(D762,Danh_muc_VL_DC_TB!$A$12:$G$34,3)</f>
        <v>Cái</v>
      </c>
      <c r="G762" s="114">
        <f>VLOOKUP(D762,Danh_muc_VL_DC_TB!$A$12:$G$34,7)</f>
        <v>601</v>
      </c>
      <c r="H762" s="116">
        <f t="shared" si="100"/>
        <v>2.8</v>
      </c>
      <c r="I762" s="114">
        <f t="shared" si="99"/>
        <v>1683</v>
      </c>
    </row>
    <row r="763" spans="1:9" x14ac:dyDescent="0.25">
      <c r="A763" s="170"/>
      <c r="B763" s="100"/>
      <c r="C763" s="82"/>
      <c r="D763" s="107">
        <v>10</v>
      </c>
      <c r="E763" s="100" t="str">
        <f>VLOOKUP(D763,Danh_muc_VL_DC_TB!$A$12:$G$34,2)</f>
        <v>Giá để tài liệu</v>
      </c>
      <c r="F763" s="100" t="str">
        <f>VLOOKUP(D763,Danh_muc_VL_DC_TB!$A$12:$G$34,3)</f>
        <v>Cái</v>
      </c>
      <c r="G763" s="114">
        <f>VLOOKUP(D763,Danh_muc_VL_DC_TB!$A$12:$G$34,7)</f>
        <v>801</v>
      </c>
      <c r="H763" s="116">
        <f t="shared" si="100"/>
        <v>0.8</v>
      </c>
      <c r="I763" s="114">
        <f t="shared" si="99"/>
        <v>641</v>
      </c>
    </row>
    <row r="764" spans="1:9" x14ac:dyDescent="0.25">
      <c r="A764" s="170"/>
      <c r="B764" s="100"/>
      <c r="C764" s="82"/>
      <c r="D764" s="107">
        <v>7</v>
      </c>
      <c r="E764" s="100" t="str">
        <f>VLOOKUP(D764,Danh_muc_VL_DC_TB!$A$12:$G$34,2)</f>
        <v>Con lăn</v>
      </c>
      <c r="F764" s="100" t="str">
        <f>VLOOKUP(D764,Danh_muc_VL_DC_TB!$A$12:$G$34,3)</f>
        <v>Cái</v>
      </c>
      <c r="G764" s="114">
        <f>VLOOKUP(D764,Danh_muc_VL_DC_TB!$A$12:$G$34,7)</f>
        <v>321</v>
      </c>
      <c r="H764" s="116">
        <f>ROUND(H691*2,3)</f>
        <v>0.2</v>
      </c>
      <c r="I764" s="114">
        <f t="shared" si="99"/>
        <v>64</v>
      </c>
    </row>
    <row r="765" spans="1:9" x14ac:dyDescent="0.25">
      <c r="A765" s="170"/>
      <c r="B765" s="100"/>
      <c r="C765" s="82"/>
      <c r="D765" s="107">
        <v>23</v>
      </c>
      <c r="E765" s="100" t="str">
        <f>VLOOKUP(D765,Danh_muc_VL_DC_TB!$A$12:$G$34,2)</f>
        <v>Xô nhựa 101</v>
      </c>
      <c r="F765" s="100" t="str">
        <f>VLOOKUP(D765,Danh_muc_VL_DC_TB!$A$12:$G$34,3)</f>
        <v>Cái</v>
      </c>
      <c r="G765" s="114">
        <f>VLOOKUP(D765,Danh_muc_VL_DC_TB!$A$12:$G$34,7)</f>
        <v>566</v>
      </c>
      <c r="H765" s="116">
        <f>ROUND(H692*2,3)</f>
        <v>2.8</v>
      </c>
      <c r="I765" s="114">
        <f t="shared" si="99"/>
        <v>1585</v>
      </c>
    </row>
    <row r="766" spans="1:9" x14ac:dyDescent="0.25">
      <c r="A766" s="170" t="s">
        <v>234</v>
      </c>
      <c r="B766" s="100" t="s">
        <v>66</v>
      </c>
      <c r="C766" s="102"/>
      <c r="D766" s="107"/>
      <c r="E766" s="100"/>
      <c r="F766" s="100"/>
      <c r="G766" s="115"/>
      <c r="H766" s="116"/>
      <c r="I766" s="114"/>
    </row>
    <row r="767" spans="1:9" ht="31.5" x14ac:dyDescent="0.25">
      <c r="A767" s="170"/>
      <c r="B767" s="100" t="s">
        <v>312</v>
      </c>
      <c r="C767" s="102" t="s">
        <v>323</v>
      </c>
      <c r="D767" s="107"/>
      <c r="E767" s="100"/>
      <c r="F767" s="100"/>
      <c r="G767" s="115"/>
      <c r="H767" s="116"/>
      <c r="I767" s="114"/>
    </row>
    <row r="768" spans="1:9" ht="31.5" x14ac:dyDescent="0.25">
      <c r="A768" s="170"/>
      <c r="B768" s="100" t="s">
        <v>313</v>
      </c>
      <c r="C768" s="102" t="s">
        <v>309</v>
      </c>
      <c r="D768" s="107"/>
      <c r="E768" s="100"/>
      <c r="F768" s="100"/>
      <c r="G768" s="115"/>
      <c r="H768" s="116"/>
      <c r="I768" s="114"/>
    </row>
    <row r="769" spans="1:9" ht="31.5" x14ac:dyDescent="0.25">
      <c r="A769" s="170"/>
      <c r="B769" s="100" t="s">
        <v>314</v>
      </c>
      <c r="C769" s="102" t="s">
        <v>311</v>
      </c>
      <c r="D769" s="107"/>
      <c r="E769" s="100"/>
      <c r="F769" s="100"/>
      <c r="G769" s="115"/>
      <c r="H769" s="116"/>
      <c r="I769" s="114"/>
    </row>
    <row r="770" spans="1:9" ht="31.5" x14ac:dyDescent="0.25">
      <c r="A770" s="170"/>
      <c r="B770" s="100" t="s">
        <v>315</v>
      </c>
      <c r="C770" s="102" t="s">
        <v>324</v>
      </c>
      <c r="D770" s="107"/>
      <c r="E770" s="100"/>
      <c r="F770" s="100"/>
      <c r="G770" s="115"/>
      <c r="H770" s="116"/>
      <c r="I770" s="114"/>
    </row>
    <row r="771" spans="1:9" ht="31.5" x14ac:dyDescent="0.25">
      <c r="A771" s="170"/>
      <c r="B771" s="100" t="s">
        <v>316</v>
      </c>
      <c r="C771" s="102" t="s">
        <v>325</v>
      </c>
      <c r="D771" s="107"/>
      <c r="E771" s="100"/>
      <c r="F771" s="100"/>
      <c r="G771" s="115"/>
      <c r="H771" s="116"/>
      <c r="I771" s="114"/>
    </row>
    <row r="772" spans="1:9" ht="31.5" x14ac:dyDescent="0.25">
      <c r="A772" s="170"/>
      <c r="B772" s="100" t="s">
        <v>317</v>
      </c>
      <c r="C772" s="102" t="s">
        <v>326</v>
      </c>
      <c r="D772" s="107"/>
      <c r="E772" s="100"/>
      <c r="F772" s="100"/>
      <c r="G772" s="115"/>
      <c r="H772" s="116"/>
      <c r="I772" s="114"/>
    </row>
    <row r="773" spans="1:9" ht="31.5" x14ac:dyDescent="0.25">
      <c r="A773" s="170" t="s">
        <v>235</v>
      </c>
      <c r="B773" s="100" t="s">
        <v>67</v>
      </c>
      <c r="C773" s="102"/>
      <c r="D773" s="107"/>
      <c r="E773" s="100"/>
      <c r="F773" s="100"/>
      <c r="G773" s="115"/>
      <c r="H773" s="116"/>
      <c r="I773" s="114"/>
    </row>
    <row r="774" spans="1:9" ht="31.5" x14ac:dyDescent="0.25">
      <c r="A774" s="170"/>
      <c r="B774" s="100" t="s">
        <v>312</v>
      </c>
      <c r="C774" s="102" t="s">
        <v>323</v>
      </c>
      <c r="D774" s="107"/>
      <c r="E774" s="100"/>
      <c r="F774" s="100"/>
      <c r="G774" s="115"/>
      <c r="H774" s="116"/>
      <c r="I774" s="114"/>
    </row>
    <row r="775" spans="1:9" ht="31.5" x14ac:dyDescent="0.25">
      <c r="A775" s="170"/>
      <c r="B775" s="100" t="s">
        <v>313</v>
      </c>
      <c r="C775" s="102" t="s">
        <v>309</v>
      </c>
      <c r="D775" s="107"/>
      <c r="E775" s="100"/>
      <c r="F775" s="100"/>
      <c r="G775" s="115"/>
      <c r="H775" s="116"/>
      <c r="I775" s="114"/>
    </row>
    <row r="776" spans="1:9" ht="31.5" x14ac:dyDescent="0.25">
      <c r="A776" s="170"/>
      <c r="B776" s="100" t="s">
        <v>314</v>
      </c>
      <c r="C776" s="102" t="s">
        <v>311</v>
      </c>
      <c r="D776" s="107"/>
      <c r="E776" s="100"/>
      <c r="F776" s="100"/>
      <c r="G776" s="115"/>
      <c r="H776" s="116"/>
      <c r="I776" s="114"/>
    </row>
    <row r="777" spans="1:9" ht="31.5" x14ac:dyDescent="0.25">
      <c r="A777" s="170"/>
      <c r="B777" s="100" t="s">
        <v>315</v>
      </c>
      <c r="C777" s="102" t="s">
        <v>324</v>
      </c>
      <c r="D777" s="107"/>
      <c r="E777" s="100"/>
      <c r="F777" s="100"/>
      <c r="G777" s="115"/>
      <c r="H777" s="116"/>
      <c r="I777" s="114"/>
    </row>
    <row r="778" spans="1:9" ht="31.5" x14ac:dyDescent="0.25">
      <c r="A778" s="170"/>
      <c r="B778" s="100" t="s">
        <v>316</v>
      </c>
      <c r="C778" s="102" t="s">
        <v>325</v>
      </c>
      <c r="D778" s="107"/>
      <c r="E778" s="100"/>
      <c r="F778" s="100"/>
      <c r="G778" s="115"/>
      <c r="H778" s="116"/>
      <c r="I778" s="114"/>
    </row>
    <row r="779" spans="1:9" ht="31.5" x14ac:dyDescent="0.25">
      <c r="A779" s="170"/>
      <c r="B779" s="100" t="s">
        <v>317</v>
      </c>
      <c r="C779" s="102" t="s">
        <v>326</v>
      </c>
      <c r="D779" s="107"/>
      <c r="E779" s="100"/>
      <c r="F779" s="100"/>
      <c r="G779" s="115"/>
      <c r="H779" s="116"/>
      <c r="I779" s="114"/>
    </row>
    <row r="780" spans="1:9" ht="31.5" x14ac:dyDescent="0.25">
      <c r="A780" s="170" t="s">
        <v>236</v>
      </c>
      <c r="B780" s="100" t="s">
        <v>68</v>
      </c>
      <c r="C780" s="102"/>
      <c r="D780" s="107"/>
      <c r="E780" s="100"/>
      <c r="F780" s="100"/>
      <c r="G780" s="115"/>
      <c r="H780" s="116"/>
      <c r="I780" s="114"/>
    </row>
    <row r="781" spans="1:9" ht="31.5" x14ac:dyDescent="0.25">
      <c r="A781" s="170"/>
      <c r="B781" s="100" t="s">
        <v>306</v>
      </c>
      <c r="C781" s="102" t="s">
        <v>309</v>
      </c>
      <c r="D781" s="107"/>
      <c r="E781" s="100"/>
      <c r="F781" s="100"/>
      <c r="G781" s="115"/>
      <c r="H781" s="116"/>
      <c r="I781" s="114">
        <f>SUM(I782:I786)</f>
        <v>272</v>
      </c>
    </row>
    <row r="782" spans="1:9" x14ac:dyDescent="0.25">
      <c r="A782" s="170"/>
      <c r="B782" s="100"/>
      <c r="C782" s="102"/>
      <c r="D782" s="107">
        <v>19</v>
      </c>
      <c r="E782" s="100" t="str">
        <f>VLOOKUP(D782,Danh_muc_VL_DC_TB!$A$12:$G$34,2)</f>
        <v>Quạt trần 0,1 kW</v>
      </c>
      <c r="F782" s="100" t="str">
        <f>VLOOKUP(D782,Danh_muc_VL_DC_TB!$A$12:$G$34,3)</f>
        <v>Cái</v>
      </c>
      <c r="G782" s="114">
        <f>VLOOKUP(D782,Danh_muc_VL_DC_TB!$A$12:$G$34,7)</f>
        <v>833</v>
      </c>
      <c r="H782" s="116">
        <v>3.2000000000000001E-2</v>
      </c>
      <c r="I782" s="114">
        <f>ROUND(G782*H782,0)</f>
        <v>27</v>
      </c>
    </row>
    <row r="783" spans="1:9" x14ac:dyDescent="0.25">
      <c r="A783" s="170"/>
      <c r="B783" s="100"/>
      <c r="C783" s="102"/>
      <c r="D783" s="107">
        <v>18</v>
      </c>
      <c r="E783" s="100" t="str">
        <f>VLOOKUP(D783,Danh_muc_VL_DC_TB!$A$12:$G$34,2)</f>
        <v>Quạt thông gió 0,04 kW</v>
      </c>
      <c r="F783" s="100" t="str">
        <f>VLOOKUP(D783,Danh_muc_VL_DC_TB!$A$12:$G$34,3)</f>
        <v>Cái</v>
      </c>
      <c r="G783" s="114">
        <f>VLOOKUP(D783,Danh_muc_VL_DC_TB!$A$12:$G$34,7)</f>
        <v>801</v>
      </c>
      <c r="H783" s="116">
        <v>3.2000000000000001E-2</v>
      </c>
      <c r="I783" s="114">
        <f>ROUND(G783*H783,0)</f>
        <v>26</v>
      </c>
    </row>
    <row r="784" spans="1:9" x14ac:dyDescent="0.25">
      <c r="A784" s="170"/>
      <c r="B784" s="100"/>
      <c r="C784" s="102"/>
      <c r="D784" s="107">
        <v>5</v>
      </c>
      <c r="E784" s="100" t="str">
        <f>VLOOKUP(D784,Danh_muc_VL_DC_TB!$A$12:$G$34,2)</f>
        <v>Bộ đèn neon 0,04 kW</v>
      </c>
      <c r="F784" s="100" t="str">
        <f>VLOOKUP(D784,Danh_muc_VL_DC_TB!$A$12:$G$34,3)</f>
        <v>Bộ</v>
      </c>
      <c r="G784" s="114">
        <f>VLOOKUP(D784,Danh_muc_VL_DC_TB!$A$12:$G$34,7)</f>
        <v>160</v>
      </c>
      <c r="H784" s="116">
        <v>0.192</v>
      </c>
      <c r="I784" s="114">
        <f>ROUND(G784*H784,0)</f>
        <v>31</v>
      </c>
    </row>
    <row r="785" spans="1:9" x14ac:dyDescent="0.25">
      <c r="A785" s="170"/>
      <c r="B785" s="100"/>
      <c r="C785" s="102"/>
      <c r="D785" s="107">
        <v>9</v>
      </c>
      <c r="E785" s="100" t="str">
        <f>VLOOKUP(D785,Danh_muc_VL_DC_TB!$A$12:$G$34,2)</f>
        <v>Ghế tựa</v>
      </c>
      <c r="F785" s="100" t="str">
        <f>VLOOKUP(D785,Danh_muc_VL_DC_TB!$A$12:$G$34,3)</f>
        <v>Cái</v>
      </c>
      <c r="G785" s="114">
        <f>VLOOKUP(D785,Danh_muc_VL_DC_TB!$A$12:$G$34,7)</f>
        <v>381</v>
      </c>
      <c r="H785" s="116">
        <v>0.192</v>
      </c>
      <c r="I785" s="114">
        <f>ROUND(G785*H785,0)</f>
        <v>73</v>
      </c>
    </row>
    <row r="786" spans="1:9" x14ac:dyDescent="0.25">
      <c r="A786" s="170"/>
      <c r="B786" s="100"/>
      <c r="C786" s="102"/>
      <c r="D786" s="107">
        <v>4</v>
      </c>
      <c r="E786" s="100" t="str">
        <f>VLOOKUP(D786,Danh_muc_VL_DC_TB!$A$12:$G$34,2)</f>
        <v>Bàn làm việc</v>
      </c>
      <c r="F786" s="100" t="str">
        <f>VLOOKUP(D786,Danh_muc_VL_DC_TB!$A$12:$G$34,3)</f>
        <v>Cái</v>
      </c>
      <c r="G786" s="114">
        <f>VLOOKUP(D786,Danh_muc_VL_DC_TB!$A$12:$G$34,7)</f>
        <v>601</v>
      </c>
      <c r="H786" s="116">
        <v>0.192</v>
      </c>
      <c r="I786" s="114">
        <f>ROUND(G786*H786,0)</f>
        <v>115</v>
      </c>
    </row>
    <row r="787" spans="1:9" ht="31.5" x14ac:dyDescent="0.25">
      <c r="A787" s="170"/>
      <c r="B787" s="100" t="s">
        <v>307</v>
      </c>
      <c r="C787" s="102" t="s">
        <v>310</v>
      </c>
      <c r="D787" s="107"/>
      <c r="E787" s="100"/>
      <c r="F787" s="100"/>
      <c r="G787" s="115"/>
      <c r="H787" s="116"/>
      <c r="I787" s="114">
        <f>SUM(I788:I792)</f>
        <v>325</v>
      </c>
    </row>
    <row r="788" spans="1:9" x14ac:dyDescent="0.25">
      <c r="A788" s="170"/>
      <c r="B788" s="100"/>
      <c r="C788" s="102"/>
      <c r="D788" s="107">
        <v>19</v>
      </c>
      <c r="E788" s="100" t="str">
        <f>VLOOKUP(D788,Danh_muc_VL_DC_TB!$A$12:$G$34,2)</f>
        <v>Quạt trần 0,1 kW</v>
      </c>
      <c r="F788" s="100" t="str">
        <f>VLOOKUP(D788,Danh_muc_VL_DC_TB!$A$12:$G$34,3)</f>
        <v>Cái</v>
      </c>
      <c r="G788" s="114">
        <f>VLOOKUP(D788,Danh_muc_VL_DC_TB!$A$12:$G$34,7)</f>
        <v>833</v>
      </c>
      <c r="H788" s="116">
        <f>ROUND(H782*1.2,3)</f>
        <v>3.7999999999999999E-2</v>
      </c>
      <c r="I788" s="114">
        <f>ROUND(G788*H788,0)</f>
        <v>32</v>
      </c>
    </row>
    <row r="789" spans="1:9" x14ac:dyDescent="0.25">
      <c r="A789" s="170"/>
      <c r="B789" s="100"/>
      <c r="C789" s="102"/>
      <c r="D789" s="107">
        <v>18</v>
      </c>
      <c r="E789" s="100" t="str">
        <f>VLOOKUP(D789,Danh_muc_VL_DC_TB!$A$12:$G$34,2)</f>
        <v>Quạt thông gió 0,04 kW</v>
      </c>
      <c r="F789" s="100" t="str">
        <f>VLOOKUP(D789,Danh_muc_VL_DC_TB!$A$12:$G$34,3)</f>
        <v>Cái</v>
      </c>
      <c r="G789" s="114">
        <f>VLOOKUP(D789,Danh_muc_VL_DC_TB!$A$12:$G$34,7)</f>
        <v>801</v>
      </c>
      <c r="H789" s="116">
        <f t="shared" ref="H789:H792" si="101">ROUND(H783*1.2,3)</f>
        <v>3.7999999999999999E-2</v>
      </c>
      <c r="I789" s="114">
        <f>ROUND(G789*H789,0)</f>
        <v>30</v>
      </c>
    </row>
    <row r="790" spans="1:9" x14ac:dyDescent="0.25">
      <c r="A790" s="170"/>
      <c r="B790" s="100"/>
      <c r="C790" s="102"/>
      <c r="D790" s="107">
        <v>5</v>
      </c>
      <c r="E790" s="100" t="str">
        <f>VLOOKUP(D790,Danh_muc_VL_DC_TB!$A$12:$G$34,2)</f>
        <v>Bộ đèn neon 0,04 kW</v>
      </c>
      <c r="F790" s="100" t="str">
        <f>VLOOKUP(D790,Danh_muc_VL_DC_TB!$A$12:$G$34,3)</f>
        <v>Bộ</v>
      </c>
      <c r="G790" s="114">
        <f>VLOOKUP(D790,Danh_muc_VL_DC_TB!$A$12:$G$34,7)</f>
        <v>160</v>
      </c>
      <c r="H790" s="116">
        <f t="shared" si="101"/>
        <v>0.23</v>
      </c>
      <c r="I790" s="114">
        <f>ROUND(G790*H790,0)</f>
        <v>37</v>
      </c>
    </row>
    <row r="791" spans="1:9" x14ac:dyDescent="0.25">
      <c r="A791" s="170"/>
      <c r="B791" s="100"/>
      <c r="C791" s="102"/>
      <c r="D791" s="107">
        <v>9</v>
      </c>
      <c r="E791" s="100" t="str">
        <f>VLOOKUP(D791,Danh_muc_VL_DC_TB!$A$12:$G$34,2)</f>
        <v>Ghế tựa</v>
      </c>
      <c r="F791" s="100" t="str">
        <f>VLOOKUP(D791,Danh_muc_VL_DC_TB!$A$12:$G$34,3)</f>
        <v>Cái</v>
      </c>
      <c r="G791" s="114">
        <f>VLOOKUP(D791,Danh_muc_VL_DC_TB!$A$12:$G$34,7)</f>
        <v>381</v>
      </c>
      <c r="H791" s="116">
        <f t="shared" si="101"/>
        <v>0.23</v>
      </c>
      <c r="I791" s="114">
        <f>ROUND(G791*H791,0)</f>
        <v>88</v>
      </c>
    </row>
    <row r="792" spans="1:9" x14ac:dyDescent="0.25">
      <c r="A792" s="170"/>
      <c r="B792" s="100"/>
      <c r="C792" s="102"/>
      <c r="D792" s="107">
        <v>4</v>
      </c>
      <c r="E792" s="100" t="str">
        <f>VLOOKUP(D792,Danh_muc_VL_DC_TB!$A$12:$G$34,2)</f>
        <v>Bàn làm việc</v>
      </c>
      <c r="F792" s="100" t="str">
        <f>VLOOKUP(D792,Danh_muc_VL_DC_TB!$A$12:$G$34,3)</f>
        <v>Cái</v>
      </c>
      <c r="G792" s="114">
        <f>VLOOKUP(D792,Danh_muc_VL_DC_TB!$A$12:$G$34,7)</f>
        <v>601</v>
      </c>
      <c r="H792" s="116">
        <f t="shared" si="101"/>
        <v>0.23</v>
      </c>
      <c r="I792" s="114">
        <f>ROUND(G792*H792,0)</f>
        <v>138</v>
      </c>
    </row>
    <row r="793" spans="1:9" ht="31.5" x14ac:dyDescent="0.25">
      <c r="A793" s="170"/>
      <c r="B793" s="100" t="s">
        <v>308</v>
      </c>
      <c r="C793" s="102" t="s">
        <v>311</v>
      </c>
      <c r="D793" s="107"/>
      <c r="E793" s="100"/>
      <c r="F793" s="100"/>
      <c r="G793" s="115"/>
      <c r="H793" s="116"/>
      <c r="I793" s="114">
        <f>SUM(I794:I798)</f>
        <v>407</v>
      </c>
    </row>
    <row r="794" spans="1:9" x14ac:dyDescent="0.25">
      <c r="A794" s="170"/>
      <c r="B794" s="100"/>
      <c r="C794" s="102"/>
      <c r="D794" s="107">
        <v>19</v>
      </c>
      <c r="E794" s="100" t="str">
        <f>VLOOKUP(D794,Danh_muc_VL_DC_TB!$A$12:$G$34,2)</f>
        <v>Quạt trần 0,1 kW</v>
      </c>
      <c r="F794" s="100" t="str">
        <f>VLOOKUP(D794,Danh_muc_VL_DC_TB!$A$12:$G$34,3)</f>
        <v>Cái</v>
      </c>
      <c r="G794" s="114">
        <f>VLOOKUP(D794,Danh_muc_VL_DC_TB!$A$12:$G$34,7)</f>
        <v>833</v>
      </c>
      <c r="H794" s="116">
        <f>ROUND(H782*1.5,3)</f>
        <v>4.8000000000000001E-2</v>
      </c>
      <c r="I794" s="114">
        <f>ROUND(G794*H794,0)</f>
        <v>40</v>
      </c>
    </row>
    <row r="795" spans="1:9" x14ac:dyDescent="0.25">
      <c r="A795" s="170"/>
      <c r="B795" s="100"/>
      <c r="C795" s="102"/>
      <c r="D795" s="107">
        <v>18</v>
      </c>
      <c r="E795" s="100" t="str">
        <f>VLOOKUP(D795,Danh_muc_VL_DC_TB!$A$12:$G$34,2)</f>
        <v>Quạt thông gió 0,04 kW</v>
      </c>
      <c r="F795" s="100" t="str">
        <f>VLOOKUP(D795,Danh_muc_VL_DC_TB!$A$12:$G$34,3)</f>
        <v>Cái</v>
      </c>
      <c r="G795" s="114">
        <f>VLOOKUP(D795,Danh_muc_VL_DC_TB!$A$12:$G$34,7)</f>
        <v>801</v>
      </c>
      <c r="H795" s="116">
        <f t="shared" ref="H795:H798" si="102">ROUND(H783*1.5,3)</f>
        <v>4.8000000000000001E-2</v>
      </c>
      <c r="I795" s="114">
        <f>ROUND(G795*H795,0)</f>
        <v>38</v>
      </c>
    </row>
    <row r="796" spans="1:9" x14ac:dyDescent="0.25">
      <c r="A796" s="170"/>
      <c r="B796" s="100"/>
      <c r="C796" s="102"/>
      <c r="D796" s="107">
        <v>5</v>
      </c>
      <c r="E796" s="100" t="str">
        <f>VLOOKUP(D796,Danh_muc_VL_DC_TB!$A$12:$G$34,2)</f>
        <v>Bộ đèn neon 0,04 kW</v>
      </c>
      <c r="F796" s="100" t="str">
        <f>VLOOKUP(D796,Danh_muc_VL_DC_TB!$A$12:$G$34,3)</f>
        <v>Bộ</v>
      </c>
      <c r="G796" s="114">
        <f>VLOOKUP(D796,Danh_muc_VL_DC_TB!$A$12:$G$34,7)</f>
        <v>160</v>
      </c>
      <c r="H796" s="116">
        <f t="shared" si="102"/>
        <v>0.28799999999999998</v>
      </c>
      <c r="I796" s="114">
        <f>ROUND(G796*H796,0)</f>
        <v>46</v>
      </c>
    </row>
    <row r="797" spans="1:9" x14ac:dyDescent="0.25">
      <c r="A797" s="170"/>
      <c r="B797" s="100"/>
      <c r="C797" s="102"/>
      <c r="D797" s="107">
        <v>9</v>
      </c>
      <c r="E797" s="100" t="str">
        <f>VLOOKUP(D797,Danh_muc_VL_DC_TB!$A$12:$G$34,2)</f>
        <v>Ghế tựa</v>
      </c>
      <c r="F797" s="100" t="str">
        <f>VLOOKUP(D797,Danh_muc_VL_DC_TB!$A$12:$G$34,3)</f>
        <v>Cái</v>
      </c>
      <c r="G797" s="114">
        <f>VLOOKUP(D797,Danh_muc_VL_DC_TB!$A$12:$G$34,7)</f>
        <v>381</v>
      </c>
      <c r="H797" s="116">
        <f t="shared" si="102"/>
        <v>0.28799999999999998</v>
      </c>
      <c r="I797" s="114">
        <f>ROUND(G797*H797,0)</f>
        <v>110</v>
      </c>
    </row>
    <row r="798" spans="1:9" x14ac:dyDescent="0.25">
      <c r="A798" s="170"/>
      <c r="B798" s="100"/>
      <c r="C798" s="102"/>
      <c r="D798" s="107">
        <v>4</v>
      </c>
      <c r="E798" s="100" t="str">
        <f>VLOOKUP(D798,Danh_muc_VL_DC_TB!$A$12:$G$34,2)</f>
        <v>Bàn làm việc</v>
      </c>
      <c r="F798" s="100" t="str">
        <f>VLOOKUP(D798,Danh_muc_VL_DC_TB!$A$12:$G$34,3)</f>
        <v>Cái</v>
      </c>
      <c r="G798" s="114">
        <f>VLOOKUP(D798,Danh_muc_VL_DC_TB!$A$12:$G$34,7)</f>
        <v>601</v>
      </c>
      <c r="H798" s="116">
        <f t="shared" si="102"/>
        <v>0.28799999999999998</v>
      </c>
      <c r="I798" s="114">
        <f>ROUND(G798*H798,0)</f>
        <v>173</v>
      </c>
    </row>
    <row r="799" spans="1:9" ht="31.5" x14ac:dyDescent="0.25">
      <c r="A799" s="173" t="s">
        <v>237</v>
      </c>
      <c r="B799" s="105" t="s">
        <v>69</v>
      </c>
      <c r="C799" s="101"/>
      <c r="D799" s="110"/>
      <c r="E799" s="105"/>
      <c r="F799" s="105"/>
      <c r="G799" s="115"/>
      <c r="H799" s="116"/>
      <c r="I799" s="114"/>
    </row>
    <row r="800" spans="1:9" ht="47.25" x14ac:dyDescent="0.25">
      <c r="A800" s="170" t="s">
        <v>238</v>
      </c>
      <c r="B800" s="100" t="s">
        <v>70</v>
      </c>
      <c r="C800" s="102"/>
      <c r="D800" s="107"/>
      <c r="E800" s="100"/>
      <c r="F800" s="100"/>
      <c r="G800" s="115"/>
      <c r="H800" s="116"/>
      <c r="I800" s="114">
        <f>SUM(I801:I809)</f>
        <v>3038</v>
      </c>
    </row>
    <row r="801" spans="1:9" x14ac:dyDescent="0.25">
      <c r="A801" s="170"/>
      <c r="B801" s="100"/>
      <c r="C801" s="102"/>
      <c r="D801" s="107">
        <v>17</v>
      </c>
      <c r="E801" s="100" t="str">
        <f>VLOOKUP(D801,Danh_muc_VL_DC_TB!$A$12:$G$34,2)</f>
        <v>Quần áo BHLĐ</v>
      </c>
      <c r="F801" s="100" t="str">
        <f>VLOOKUP(D801,Danh_muc_VL_DC_TB!$A$12:$G$34,3)</f>
        <v>Bộ</v>
      </c>
      <c r="G801" s="114">
        <f>VLOOKUP(D801,Danh_muc_VL_DC_TB!$A$12:$G$34,7)</f>
        <v>1282</v>
      </c>
      <c r="H801" s="116">
        <v>1.1100000000000001</v>
      </c>
      <c r="I801" s="114">
        <f t="shared" ref="I801:I809" si="103">ROUND(G801*H801,0)</f>
        <v>1423</v>
      </c>
    </row>
    <row r="802" spans="1:9" x14ac:dyDescent="0.25">
      <c r="A802" s="170"/>
      <c r="B802" s="100"/>
      <c r="C802" s="102"/>
      <c r="D802" s="107">
        <v>8</v>
      </c>
      <c r="E802" s="100" t="str">
        <f>VLOOKUP(D802,Danh_muc_VL_DC_TB!$A$12:$G$34,2)</f>
        <v>Găng tay BHLĐ</v>
      </c>
      <c r="F802" s="100" t="str">
        <f>VLOOKUP(D802,Danh_muc_VL_DC_TB!$A$12:$G$34,3)</f>
        <v>Đôi</v>
      </c>
      <c r="G802" s="114">
        <f>VLOOKUP(D802,Danh_muc_VL_DC_TB!$A$12:$G$34,7)</f>
        <v>385</v>
      </c>
      <c r="H802" s="116">
        <v>8.5500000000000007E-2</v>
      </c>
      <c r="I802" s="114">
        <f t="shared" si="103"/>
        <v>33</v>
      </c>
    </row>
    <row r="803" spans="1:9" x14ac:dyDescent="0.25">
      <c r="A803" s="170"/>
      <c r="B803" s="100"/>
      <c r="C803" s="102"/>
      <c r="D803" s="107">
        <v>11</v>
      </c>
      <c r="E803" s="100" t="str">
        <f>VLOOKUP(D803,Danh_muc_VL_DC_TB!$A$12:$G$34,2)</f>
        <v>Khẩu trang</v>
      </c>
      <c r="F803" s="100" t="str">
        <f>VLOOKUP(D803,Danh_muc_VL_DC_TB!$A$12:$G$34,3)</f>
        <v>Cái</v>
      </c>
      <c r="G803" s="114">
        <f>VLOOKUP(D803,Danh_muc_VL_DC_TB!$A$12:$G$34,7)</f>
        <v>61</v>
      </c>
      <c r="H803" s="116">
        <v>8.5500000000000007E-2</v>
      </c>
      <c r="I803" s="114">
        <f t="shared" si="103"/>
        <v>5</v>
      </c>
    </row>
    <row r="804" spans="1:9" x14ac:dyDescent="0.25">
      <c r="A804" s="170"/>
      <c r="B804" s="100"/>
      <c r="C804" s="102"/>
      <c r="D804" s="107">
        <v>19</v>
      </c>
      <c r="E804" s="100" t="str">
        <f>VLOOKUP(D804,Danh_muc_VL_DC_TB!$A$12:$G$34,2)</f>
        <v>Quạt trần 0,1 kW</v>
      </c>
      <c r="F804" s="100" t="str">
        <f>VLOOKUP(D804,Danh_muc_VL_DC_TB!$A$12:$G$34,3)</f>
        <v>Cái</v>
      </c>
      <c r="G804" s="114">
        <f>VLOOKUP(D804,Danh_muc_VL_DC_TB!$A$12:$G$34,7)</f>
        <v>833</v>
      </c>
      <c r="H804" s="116">
        <v>0.18559999999999999</v>
      </c>
      <c r="I804" s="114">
        <f t="shared" si="103"/>
        <v>155</v>
      </c>
    </row>
    <row r="805" spans="1:9" x14ac:dyDescent="0.25">
      <c r="A805" s="170"/>
      <c r="B805" s="100"/>
      <c r="C805" s="102"/>
      <c r="D805" s="107">
        <v>18</v>
      </c>
      <c r="E805" s="100" t="str">
        <f>VLOOKUP(D805,Danh_muc_VL_DC_TB!$A$12:$G$34,2)</f>
        <v>Quạt thông gió 0,04 kW</v>
      </c>
      <c r="F805" s="100" t="str">
        <f>VLOOKUP(D805,Danh_muc_VL_DC_TB!$A$12:$G$34,3)</f>
        <v>Cái</v>
      </c>
      <c r="G805" s="114">
        <f>VLOOKUP(D805,Danh_muc_VL_DC_TB!$A$12:$G$34,7)</f>
        <v>801</v>
      </c>
      <c r="H805" s="116">
        <v>0.18559999999999999</v>
      </c>
      <c r="I805" s="114">
        <f t="shared" si="103"/>
        <v>149</v>
      </c>
    </row>
    <row r="806" spans="1:9" x14ac:dyDescent="0.25">
      <c r="A806" s="170"/>
      <c r="B806" s="100"/>
      <c r="C806" s="102"/>
      <c r="D806" s="107">
        <v>5</v>
      </c>
      <c r="E806" s="100" t="str">
        <f>VLOOKUP(D806,Danh_muc_VL_DC_TB!$A$12:$G$34,2)</f>
        <v>Bộ đèn neon 0,04 kW</v>
      </c>
      <c r="F806" s="100" t="str">
        <f>VLOOKUP(D806,Danh_muc_VL_DC_TB!$A$12:$G$34,3)</f>
        <v>Bộ</v>
      </c>
      <c r="G806" s="114">
        <f>VLOOKUP(D806,Danh_muc_VL_DC_TB!$A$12:$G$34,7)</f>
        <v>160</v>
      </c>
      <c r="H806" s="116">
        <v>1.1100000000000001</v>
      </c>
      <c r="I806" s="114">
        <f t="shared" si="103"/>
        <v>178</v>
      </c>
    </row>
    <row r="807" spans="1:9" x14ac:dyDescent="0.25">
      <c r="A807" s="170"/>
      <c r="B807" s="100"/>
      <c r="C807" s="102"/>
      <c r="D807" s="107">
        <v>9</v>
      </c>
      <c r="E807" s="100" t="str">
        <f>VLOOKUP(D807,Danh_muc_VL_DC_TB!$A$12:$G$34,2)</f>
        <v>Ghế tựa</v>
      </c>
      <c r="F807" s="100" t="str">
        <f>VLOOKUP(D807,Danh_muc_VL_DC_TB!$A$12:$G$34,3)</f>
        <v>Cái</v>
      </c>
      <c r="G807" s="114">
        <f>VLOOKUP(D807,Danh_muc_VL_DC_TB!$A$12:$G$34,7)</f>
        <v>381</v>
      </c>
      <c r="H807" s="116">
        <v>1.1100000000000001</v>
      </c>
      <c r="I807" s="114">
        <f t="shared" si="103"/>
        <v>423</v>
      </c>
    </row>
    <row r="808" spans="1:9" x14ac:dyDescent="0.25">
      <c r="A808" s="170"/>
      <c r="B808" s="100"/>
      <c r="C808" s="102"/>
      <c r="D808" s="107">
        <v>4</v>
      </c>
      <c r="E808" s="100" t="str">
        <f>VLOOKUP(D808,Danh_muc_VL_DC_TB!$A$12:$G$34,2)</f>
        <v>Bàn làm việc</v>
      </c>
      <c r="F808" s="100" t="str">
        <f>VLOOKUP(D808,Danh_muc_VL_DC_TB!$A$12:$G$34,3)</f>
        <v>Cái</v>
      </c>
      <c r="G808" s="114">
        <f>VLOOKUP(D808,Danh_muc_VL_DC_TB!$A$12:$G$34,7)</f>
        <v>601</v>
      </c>
      <c r="H808" s="116">
        <v>1.1100000000000001</v>
      </c>
      <c r="I808" s="114">
        <f t="shared" si="103"/>
        <v>667</v>
      </c>
    </row>
    <row r="809" spans="1:9" x14ac:dyDescent="0.25">
      <c r="A809" s="170"/>
      <c r="B809" s="100"/>
      <c r="C809" s="102"/>
      <c r="D809" s="107">
        <v>22</v>
      </c>
      <c r="E809" s="100" t="str">
        <f>VLOOKUP(D809,Danh_muc_VL_DC_TB!$A$12:$G$34,2)</f>
        <v>Xe đẩy</v>
      </c>
      <c r="F809" s="100" t="str">
        <f>VLOOKUP(D809,Danh_muc_VL_DC_TB!$A$12:$G$34,3)</f>
        <v>Cái</v>
      </c>
      <c r="G809" s="114">
        <f>VLOOKUP(D809,Danh_muc_VL_DC_TB!$A$12:$G$34,7)</f>
        <v>635</v>
      </c>
      <c r="H809" s="116">
        <v>8.0000000000000002E-3</v>
      </c>
      <c r="I809" s="114">
        <f t="shared" si="103"/>
        <v>5</v>
      </c>
    </row>
    <row r="810" spans="1:9" x14ac:dyDescent="0.25">
      <c r="A810" s="237" t="s">
        <v>239</v>
      </c>
      <c r="B810" s="238" t="s">
        <v>71</v>
      </c>
      <c r="C810" s="102" t="s">
        <v>357</v>
      </c>
      <c r="D810" s="111"/>
      <c r="E810" s="100"/>
      <c r="F810" s="100"/>
      <c r="G810" s="115"/>
      <c r="H810" s="116"/>
      <c r="I810" s="114"/>
    </row>
    <row r="811" spans="1:9" x14ac:dyDescent="0.25">
      <c r="A811" s="237"/>
      <c r="B811" s="238"/>
      <c r="C811" s="102" t="s">
        <v>358</v>
      </c>
      <c r="D811" s="111"/>
      <c r="E811" s="100"/>
      <c r="F811" s="100"/>
      <c r="G811" s="115"/>
      <c r="H811" s="116"/>
      <c r="I811" s="114"/>
    </row>
    <row r="812" spans="1:9" x14ac:dyDescent="0.25">
      <c r="A812" s="237"/>
      <c r="B812" s="238"/>
      <c r="C812" s="102" t="s">
        <v>359</v>
      </c>
      <c r="D812" s="111"/>
      <c r="E812" s="100"/>
      <c r="F812" s="100"/>
      <c r="G812" s="115"/>
      <c r="H812" s="116"/>
      <c r="I812" s="114"/>
    </row>
    <row r="813" spans="1:9" x14ac:dyDescent="0.25">
      <c r="A813" s="237"/>
      <c r="B813" s="238"/>
      <c r="C813" s="102" t="s">
        <v>360</v>
      </c>
      <c r="D813" s="111"/>
      <c r="E813" s="100"/>
      <c r="F813" s="100"/>
      <c r="G813" s="115"/>
      <c r="H813" s="116"/>
      <c r="I813" s="114"/>
    </row>
    <row r="814" spans="1:9" x14ac:dyDescent="0.25">
      <c r="A814" s="237"/>
      <c r="B814" s="238"/>
      <c r="C814" s="102" t="s">
        <v>361</v>
      </c>
      <c r="D814" s="111"/>
      <c r="E814" s="100"/>
      <c r="F814" s="100"/>
      <c r="G814" s="115"/>
      <c r="H814" s="116"/>
      <c r="I814" s="114"/>
    </row>
    <row r="815" spans="1:9" ht="31.5" x14ac:dyDescent="0.25">
      <c r="A815" s="170" t="s">
        <v>240</v>
      </c>
      <c r="B815" s="100" t="s">
        <v>73</v>
      </c>
      <c r="C815" s="102"/>
      <c r="D815" s="107"/>
      <c r="E815" s="100"/>
      <c r="F815" s="100"/>
      <c r="G815" s="115"/>
      <c r="H815" s="116"/>
      <c r="I815" s="114"/>
    </row>
    <row r="816" spans="1:9" ht="31.5" x14ac:dyDescent="0.25">
      <c r="A816" s="170" t="s">
        <v>241</v>
      </c>
      <c r="B816" s="100" t="s">
        <v>74</v>
      </c>
      <c r="C816" s="102"/>
      <c r="D816" s="107"/>
      <c r="E816" s="100"/>
      <c r="F816" s="100"/>
      <c r="G816" s="115"/>
      <c r="H816" s="116"/>
      <c r="I816" s="114"/>
    </row>
    <row r="817" spans="1:9" ht="31.5" x14ac:dyDescent="0.25">
      <c r="A817" s="170" t="s">
        <v>341</v>
      </c>
      <c r="B817" s="100" t="s">
        <v>344</v>
      </c>
      <c r="C817" s="102"/>
      <c r="D817" s="107"/>
      <c r="E817" s="100"/>
      <c r="F817" s="100"/>
      <c r="G817" s="115"/>
      <c r="H817" s="116"/>
      <c r="I817" s="114">
        <f>SUM(I818:I823)</f>
        <v>0</v>
      </c>
    </row>
    <row r="818" spans="1:9" x14ac:dyDescent="0.25">
      <c r="A818" s="170"/>
      <c r="B818" s="100"/>
      <c r="C818" s="102"/>
      <c r="D818" s="107">
        <v>19</v>
      </c>
      <c r="E818" s="100" t="str">
        <f>VLOOKUP(D818,Danh_muc_VL_DC_TB!$A$12:$G$34,2)</f>
        <v>Quạt trần 0,1 kW</v>
      </c>
      <c r="F818" s="100" t="str">
        <f>VLOOKUP(D818,Danh_muc_VL_DC_TB!$A$12:$G$34,3)</f>
        <v>Cái</v>
      </c>
      <c r="G818" s="114">
        <f>VLOOKUP(D818,Danh_muc_VL_DC_TB!$A$12:$G$34,7)</f>
        <v>833</v>
      </c>
      <c r="H818" s="116">
        <v>2.0000000000000002E-5</v>
      </c>
      <c r="I818" s="114">
        <f t="shared" ref="I818:I823" si="104">ROUND(G818*H818,0)</f>
        <v>0</v>
      </c>
    </row>
    <row r="819" spans="1:9" x14ac:dyDescent="0.25">
      <c r="A819" s="170"/>
      <c r="B819" s="100"/>
      <c r="C819" s="102"/>
      <c r="D819" s="107">
        <v>5</v>
      </c>
      <c r="E819" s="100" t="str">
        <f>VLOOKUP(D819,Danh_muc_VL_DC_TB!$A$12:$G$34,2)</f>
        <v>Bộ đèn neon 0,04 kW</v>
      </c>
      <c r="F819" s="100" t="str">
        <f>VLOOKUP(D819,Danh_muc_VL_DC_TB!$A$12:$G$34,3)</f>
        <v>Bộ</v>
      </c>
      <c r="G819" s="114">
        <f>VLOOKUP(D819,Danh_muc_VL_DC_TB!$A$12:$G$34,7)</f>
        <v>160</v>
      </c>
      <c r="H819" s="116">
        <v>8.0000000000000007E-5</v>
      </c>
      <c r="I819" s="114">
        <f t="shared" si="104"/>
        <v>0</v>
      </c>
    </row>
    <row r="820" spans="1:9" x14ac:dyDescent="0.25">
      <c r="A820" s="170"/>
      <c r="B820" s="100"/>
      <c r="C820" s="102"/>
      <c r="D820" s="107">
        <v>9</v>
      </c>
      <c r="E820" s="100" t="str">
        <f>VLOOKUP(D820,Danh_muc_VL_DC_TB!$A$12:$G$34,2)</f>
        <v>Ghế tựa</v>
      </c>
      <c r="F820" s="100" t="str">
        <f>VLOOKUP(D820,Danh_muc_VL_DC_TB!$A$12:$G$34,3)</f>
        <v>Cái</v>
      </c>
      <c r="G820" s="114">
        <f>VLOOKUP(D820,Danh_muc_VL_DC_TB!$A$12:$G$34,7)</f>
        <v>381</v>
      </c>
      <c r="H820" s="116">
        <v>8.0000000000000007E-5</v>
      </c>
      <c r="I820" s="114">
        <f t="shared" si="104"/>
        <v>0</v>
      </c>
    </row>
    <row r="821" spans="1:9" x14ac:dyDescent="0.25">
      <c r="A821" s="170"/>
      <c r="B821" s="100"/>
      <c r="C821" s="102"/>
      <c r="D821" s="107">
        <v>4</v>
      </c>
      <c r="E821" s="100" t="str">
        <f>VLOOKUP(D821,Danh_muc_VL_DC_TB!$A$12:$G$34,2)</f>
        <v>Bàn làm việc</v>
      </c>
      <c r="F821" s="100" t="str">
        <f>VLOOKUP(D821,Danh_muc_VL_DC_TB!$A$12:$G$34,3)</f>
        <v>Cái</v>
      </c>
      <c r="G821" s="114">
        <f>VLOOKUP(D821,Danh_muc_VL_DC_TB!$A$12:$G$34,7)</f>
        <v>601</v>
      </c>
      <c r="H821" s="116">
        <v>8.0000000000000007E-5</v>
      </c>
      <c r="I821" s="114">
        <f t="shared" si="104"/>
        <v>0</v>
      </c>
    </row>
    <row r="822" spans="1:9" x14ac:dyDescent="0.25">
      <c r="A822" s="170"/>
      <c r="B822" s="100"/>
      <c r="C822" s="102"/>
      <c r="D822" s="107">
        <v>2</v>
      </c>
      <c r="E822" s="100" t="str">
        <f>VLOOKUP(D822,Danh_muc_VL_DC_TB!$A$12:$G$34,2)</f>
        <v>Bàn dập ghim loại nhỏ</v>
      </c>
      <c r="F822" s="100" t="str">
        <f>VLOOKUP(D822,Danh_muc_VL_DC_TB!$A$12:$G$34,3)</f>
        <v>Cái</v>
      </c>
      <c r="G822" s="114">
        <f>VLOOKUP(D822,Danh_muc_VL_DC_TB!$A$12:$G$34,7)</f>
        <v>37</v>
      </c>
      <c r="H822" s="116">
        <v>2.0000000000000002E-5</v>
      </c>
      <c r="I822" s="114">
        <f t="shared" si="104"/>
        <v>0</v>
      </c>
    </row>
    <row r="823" spans="1:9" x14ac:dyDescent="0.25">
      <c r="A823" s="170"/>
      <c r="B823" s="100"/>
      <c r="C823" s="102"/>
      <c r="D823" s="107">
        <v>16</v>
      </c>
      <c r="E823" s="100" t="str">
        <f>VLOOKUP(D823,Danh_muc_VL_DC_TB!$A$12:$G$34,2)</f>
        <v>Ổ ghi đĩa quang</v>
      </c>
      <c r="F823" s="100" t="str">
        <f>VLOOKUP(D823,Danh_muc_VL_DC_TB!$A$12:$G$34,3)</f>
        <v>Cái</v>
      </c>
      <c r="G823" s="114">
        <f>VLOOKUP(D823,Danh_muc_VL_DC_TB!$A$12:$G$34,7)</f>
        <v>1907</v>
      </c>
      <c r="H823" s="116">
        <v>3.0000000000000001E-5</v>
      </c>
      <c r="I823" s="114">
        <f t="shared" si="104"/>
        <v>0</v>
      </c>
    </row>
    <row r="824" spans="1:9" x14ac:dyDescent="0.25">
      <c r="A824" s="237" t="s">
        <v>342</v>
      </c>
      <c r="B824" s="238" t="s">
        <v>343</v>
      </c>
      <c r="C824" s="102" t="s">
        <v>20</v>
      </c>
      <c r="D824" s="111"/>
      <c r="E824" s="100"/>
      <c r="F824" s="100"/>
      <c r="G824" s="115"/>
      <c r="H824" s="116"/>
      <c r="I824" s="114"/>
    </row>
    <row r="825" spans="1:9" x14ac:dyDescent="0.25">
      <c r="A825" s="237"/>
      <c r="B825" s="238"/>
      <c r="C825" s="102" t="s">
        <v>21</v>
      </c>
      <c r="D825" s="111"/>
      <c r="E825" s="100"/>
      <c r="F825" s="100"/>
      <c r="G825" s="115"/>
      <c r="H825" s="116"/>
      <c r="I825" s="114"/>
    </row>
    <row r="826" spans="1:9" x14ac:dyDescent="0.25">
      <c r="A826" s="237"/>
      <c r="B826" s="238"/>
      <c r="C826" s="102" t="s">
        <v>22</v>
      </c>
      <c r="D826" s="111"/>
      <c r="E826" s="100"/>
      <c r="F826" s="100"/>
      <c r="G826" s="115"/>
      <c r="H826" s="116"/>
      <c r="I826" s="114"/>
    </row>
    <row r="827" spans="1:9" x14ac:dyDescent="0.25">
      <c r="A827" s="237" t="s">
        <v>242</v>
      </c>
      <c r="B827" s="238" t="s">
        <v>75</v>
      </c>
      <c r="C827" s="102" t="s">
        <v>357</v>
      </c>
      <c r="D827" s="111"/>
      <c r="E827" s="100"/>
      <c r="F827" s="100"/>
      <c r="G827" s="115"/>
      <c r="H827" s="116"/>
      <c r="I827" s="114"/>
    </row>
    <row r="828" spans="1:9" x14ac:dyDescent="0.25">
      <c r="A828" s="237"/>
      <c r="B828" s="238"/>
      <c r="C828" s="102" t="s">
        <v>358</v>
      </c>
      <c r="D828" s="111"/>
      <c r="E828" s="100"/>
      <c r="F828" s="100"/>
      <c r="G828" s="115"/>
      <c r="H828" s="116"/>
      <c r="I828" s="114"/>
    </row>
    <row r="829" spans="1:9" x14ac:dyDescent="0.25">
      <c r="A829" s="237"/>
      <c r="B829" s="238"/>
      <c r="C829" s="102" t="s">
        <v>359</v>
      </c>
      <c r="D829" s="111"/>
      <c r="E829" s="100"/>
      <c r="F829" s="100"/>
      <c r="G829" s="115"/>
      <c r="H829" s="116"/>
      <c r="I829" s="114"/>
    </row>
    <row r="830" spans="1:9" x14ac:dyDescent="0.25">
      <c r="A830" s="237"/>
      <c r="B830" s="238"/>
      <c r="C830" s="102" t="s">
        <v>360</v>
      </c>
      <c r="D830" s="111"/>
      <c r="E830" s="100"/>
      <c r="F830" s="100"/>
      <c r="G830" s="115"/>
      <c r="H830" s="116"/>
      <c r="I830" s="114"/>
    </row>
    <row r="831" spans="1:9" x14ac:dyDescent="0.25">
      <c r="A831" s="237"/>
      <c r="B831" s="238"/>
      <c r="C831" s="102" t="s">
        <v>361</v>
      </c>
      <c r="D831" s="111"/>
      <c r="E831" s="100"/>
      <c r="F831" s="100"/>
      <c r="G831" s="115"/>
      <c r="H831" s="116"/>
      <c r="I831" s="114"/>
    </row>
    <row r="832" spans="1:9" ht="31.5" x14ac:dyDescent="0.25">
      <c r="A832" s="170" t="s">
        <v>243</v>
      </c>
      <c r="B832" s="100" t="s">
        <v>76</v>
      </c>
      <c r="C832" s="102"/>
      <c r="D832" s="107"/>
      <c r="E832" s="100"/>
      <c r="F832" s="100"/>
      <c r="G832" s="115"/>
      <c r="H832" s="116"/>
      <c r="I832" s="114">
        <f>SUM(I833:I841)</f>
        <v>3038</v>
      </c>
    </row>
    <row r="833" spans="1:9" x14ac:dyDescent="0.25">
      <c r="A833" s="170"/>
      <c r="B833" s="100"/>
      <c r="C833" s="102"/>
      <c r="D833" s="107">
        <v>17</v>
      </c>
      <c r="E833" s="100" t="str">
        <f>VLOOKUP(D833,Danh_muc_VL_DC_TB!$A$12:$G$34,2)</f>
        <v>Quần áo BHLĐ</v>
      </c>
      <c r="F833" s="100" t="str">
        <f>VLOOKUP(D833,Danh_muc_VL_DC_TB!$A$12:$G$34,3)</f>
        <v>Bộ</v>
      </c>
      <c r="G833" s="114">
        <f>VLOOKUP(D833,Danh_muc_VL_DC_TB!$A$12:$G$34,7)</f>
        <v>1282</v>
      </c>
      <c r="H833" s="116">
        <v>1.1100000000000001</v>
      </c>
      <c r="I833" s="114">
        <f t="shared" ref="I833:I841" si="105">ROUND(G833*H833,0)</f>
        <v>1423</v>
      </c>
    </row>
    <row r="834" spans="1:9" x14ac:dyDescent="0.25">
      <c r="A834" s="170"/>
      <c r="B834" s="100"/>
      <c r="C834" s="102"/>
      <c r="D834" s="107">
        <v>8</v>
      </c>
      <c r="E834" s="100" t="str">
        <f>VLOOKUP(D834,Danh_muc_VL_DC_TB!$A$12:$G$34,2)</f>
        <v>Găng tay BHLĐ</v>
      </c>
      <c r="F834" s="100" t="str">
        <f>VLOOKUP(D834,Danh_muc_VL_DC_TB!$A$12:$G$34,3)</f>
        <v>Đôi</v>
      </c>
      <c r="G834" s="114">
        <f>VLOOKUP(D834,Danh_muc_VL_DC_TB!$A$12:$G$34,7)</f>
        <v>385</v>
      </c>
      <c r="H834" s="116">
        <v>8.5500000000000007E-2</v>
      </c>
      <c r="I834" s="114">
        <f t="shared" si="105"/>
        <v>33</v>
      </c>
    </row>
    <row r="835" spans="1:9" x14ac:dyDescent="0.25">
      <c r="A835" s="170"/>
      <c r="B835" s="100"/>
      <c r="C835" s="102"/>
      <c r="D835" s="107">
        <v>11</v>
      </c>
      <c r="E835" s="100" t="str">
        <f>VLOOKUP(D835,Danh_muc_VL_DC_TB!$A$12:$G$34,2)</f>
        <v>Khẩu trang</v>
      </c>
      <c r="F835" s="100" t="str">
        <f>VLOOKUP(D835,Danh_muc_VL_DC_TB!$A$12:$G$34,3)</f>
        <v>Cái</v>
      </c>
      <c r="G835" s="114">
        <f>VLOOKUP(D835,Danh_muc_VL_DC_TB!$A$12:$G$34,7)</f>
        <v>61</v>
      </c>
      <c r="H835" s="116">
        <v>8.5500000000000007E-2</v>
      </c>
      <c r="I835" s="114">
        <f t="shared" si="105"/>
        <v>5</v>
      </c>
    </row>
    <row r="836" spans="1:9" x14ac:dyDescent="0.25">
      <c r="A836" s="170"/>
      <c r="B836" s="100"/>
      <c r="C836" s="102"/>
      <c r="D836" s="107">
        <v>19</v>
      </c>
      <c r="E836" s="100" t="str">
        <f>VLOOKUP(D836,Danh_muc_VL_DC_TB!$A$12:$G$34,2)</f>
        <v>Quạt trần 0,1 kW</v>
      </c>
      <c r="F836" s="100" t="str">
        <f>VLOOKUP(D836,Danh_muc_VL_DC_TB!$A$12:$G$34,3)</f>
        <v>Cái</v>
      </c>
      <c r="G836" s="114">
        <f>VLOOKUP(D836,Danh_muc_VL_DC_TB!$A$12:$G$34,7)</f>
        <v>833</v>
      </c>
      <c r="H836" s="116">
        <v>0.18559999999999999</v>
      </c>
      <c r="I836" s="114">
        <f t="shared" si="105"/>
        <v>155</v>
      </c>
    </row>
    <row r="837" spans="1:9" x14ac:dyDescent="0.25">
      <c r="A837" s="170"/>
      <c r="B837" s="100"/>
      <c r="C837" s="102"/>
      <c r="D837" s="107">
        <v>18</v>
      </c>
      <c r="E837" s="100" t="str">
        <f>VLOOKUP(D837,Danh_muc_VL_DC_TB!$A$12:$G$34,2)</f>
        <v>Quạt thông gió 0,04 kW</v>
      </c>
      <c r="F837" s="100" t="str">
        <f>VLOOKUP(D837,Danh_muc_VL_DC_TB!$A$12:$G$34,3)</f>
        <v>Cái</v>
      </c>
      <c r="G837" s="114">
        <f>VLOOKUP(D837,Danh_muc_VL_DC_TB!$A$12:$G$34,7)</f>
        <v>801</v>
      </c>
      <c r="H837" s="116">
        <v>0.18559999999999999</v>
      </c>
      <c r="I837" s="114">
        <f t="shared" si="105"/>
        <v>149</v>
      </c>
    </row>
    <row r="838" spans="1:9" x14ac:dyDescent="0.25">
      <c r="A838" s="170"/>
      <c r="B838" s="100"/>
      <c r="C838" s="102"/>
      <c r="D838" s="107">
        <v>5</v>
      </c>
      <c r="E838" s="100" t="str">
        <f>VLOOKUP(D838,Danh_muc_VL_DC_TB!$A$12:$G$34,2)</f>
        <v>Bộ đèn neon 0,04 kW</v>
      </c>
      <c r="F838" s="100" t="str">
        <f>VLOOKUP(D838,Danh_muc_VL_DC_TB!$A$12:$G$34,3)</f>
        <v>Bộ</v>
      </c>
      <c r="G838" s="114">
        <f>VLOOKUP(D838,Danh_muc_VL_DC_TB!$A$12:$G$34,7)</f>
        <v>160</v>
      </c>
      <c r="H838" s="116">
        <v>1.1100000000000001</v>
      </c>
      <c r="I838" s="114">
        <f t="shared" si="105"/>
        <v>178</v>
      </c>
    </row>
    <row r="839" spans="1:9" x14ac:dyDescent="0.25">
      <c r="A839" s="170"/>
      <c r="B839" s="100"/>
      <c r="C839" s="102"/>
      <c r="D839" s="107">
        <v>9</v>
      </c>
      <c r="E839" s="100" t="str">
        <f>VLOOKUP(D839,Danh_muc_VL_DC_TB!$A$12:$G$34,2)</f>
        <v>Ghế tựa</v>
      </c>
      <c r="F839" s="100" t="str">
        <f>VLOOKUP(D839,Danh_muc_VL_DC_TB!$A$12:$G$34,3)</f>
        <v>Cái</v>
      </c>
      <c r="G839" s="114">
        <f>VLOOKUP(D839,Danh_muc_VL_DC_TB!$A$12:$G$34,7)</f>
        <v>381</v>
      </c>
      <c r="H839" s="116">
        <v>1.1100000000000001</v>
      </c>
      <c r="I839" s="114">
        <f t="shared" si="105"/>
        <v>423</v>
      </c>
    </row>
    <row r="840" spans="1:9" x14ac:dyDescent="0.25">
      <c r="A840" s="170"/>
      <c r="B840" s="100"/>
      <c r="C840" s="102"/>
      <c r="D840" s="107">
        <v>4</v>
      </c>
      <c r="E840" s="100" t="str">
        <f>VLOOKUP(D840,Danh_muc_VL_DC_TB!$A$12:$G$34,2)</f>
        <v>Bàn làm việc</v>
      </c>
      <c r="F840" s="100" t="str">
        <f>VLOOKUP(D840,Danh_muc_VL_DC_TB!$A$12:$G$34,3)</f>
        <v>Cái</v>
      </c>
      <c r="G840" s="114">
        <f>VLOOKUP(D840,Danh_muc_VL_DC_TB!$A$12:$G$34,7)</f>
        <v>601</v>
      </c>
      <c r="H840" s="116">
        <v>1.1100000000000001</v>
      </c>
      <c r="I840" s="114">
        <f t="shared" si="105"/>
        <v>667</v>
      </c>
    </row>
    <row r="841" spans="1:9" x14ac:dyDescent="0.25">
      <c r="A841" s="170"/>
      <c r="B841" s="100"/>
      <c r="C841" s="102"/>
      <c r="D841" s="107">
        <v>22</v>
      </c>
      <c r="E841" s="100" t="str">
        <f>VLOOKUP(D841,Danh_muc_VL_DC_TB!$A$12:$G$34,2)</f>
        <v>Xe đẩy</v>
      </c>
      <c r="F841" s="100" t="str">
        <f>VLOOKUP(D841,Danh_muc_VL_DC_TB!$A$12:$G$34,3)</f>
        <v>Cái</v>
      </c>
      <c r="G841" s="114">
        <f>VLOOKUP(D841,Danh_muc_VL_DC_TB!$A$12:$G$34,7)</f>
        <v>635</v>
      </c>
      <c r="H841" s="116">
        <v>8.0000000000000002E-3</v>
      </c>
      <c r="I841" s="114">
        <f t="shared" si="105"/>
        <v>5</v>
      </c>
    </row>
    <row r="842" spans="1:9" x14ac:dyDescent="0.25">
      <c r="A842" s="173" t="s">
        <v>244</v>
      </c>
      <c r="B842" s="105" t="s">
        <v>77</v>
      </c>
      <c r="C842" s="101"/>
      <c r="D842" s="110"/>
      <c r="E842" s="105"/>
      <c r="F842" s="105"/>
      <c r="G842" s="115"/>
      <c r="H842" s="116"/>
      <c r="I842" s="114"/>
    </row>
    <row r="843" spans="1:9" ht="31.5" x14ac:dyDescent="0.25">
      <c r="A843" s="170" t="s">
        <v>245</v>
      </c>
      <c r="B843" s="100" t="s">
        <v>78</v>
      </c>
      <c r="C843" s="102"/>
      <c r="D843" s="107"/>
      <c r="E843" s="100"/>
      <c r="F843" s="100"/>
      <c r="G843" s="115"/>
      <c r="H843" s="116"/>
      <c r="I843" s="114"/>
    </row>
    <row r="844" spans="1:9" ht="31.5" x14ac:dyDescent="0.25">
      <c r="A844" s="170"/>
      <c r="B844" s="100" t="s">
        <v>345</v>
      </c>
      <c r="C844" s="102"/>
      <c r="D844" s="107"/>
      <c r="E844" s="100"/>
      <c r="F844" s="100"/>
      <c r="G844" s="115"/>
      <c r="H844" s="116"/>
      <c r="I844" s="114"/>
    </row>
    <row r="845" spans="1:9" ht="31.5" x14ac:dyDescent="0.25">
      <c r="A845" s="170"/>
      <c r="B845" s="100" t="s">
        <v>346</v>
      </c>
      <c r="C845" s="102"/>
      <c r="D845" s="107"/>
      <c r="E845" s="100"/>
      <c r="F845" s="100"/>
      <c r="G845" s="115"/>
      <c r="H845" s="116"/>
      <c r="I845" s="114"/>
    </row>
    <row r="846" spans="1:9" ht="47.25" x14ac:dyDescent="0.25">
      <c r="A846" s="170" t="s">
        <v>246</v>
      </c>
      <c r="B846" s="100" t="s">
        <v>79</v>
      </c>
      <c r="C846" s="102"/>
      <c r="D846" s="107"/>
      <c r="E846" s="100"/>
      <c r="F846" s="100"/>
      <c r="G846" s="115"/>
      <c r="H846" s="116"/>
      <c r="I846" s="114"/>
    </row>
    <row r="847" spans="1:9" ht="31.5" x14ac:dyDescent="0.25">
      <c r="A847" s="170" t="s">
        <v>247</v>
      </c>
      <c r="B847" s="100" t="s">
        <v>80</v>
      </c>
      <c r="C847" s="102"/>
      <c r="D847" s="107"/>
      <c r="E847" s="100"/>
      <c r="F847" s="100"/>
      <c r="G847" s="115"/>
      <c r="H847" s="116"/>
      <c r="I847" s="114"/>
    </row>
    <row r="848" spans="1:9" ht="31.5" x14ac:dyDescent="0.25">
      <c r="A848" s="170"/>
      <c r="B848" s="100" t="s">
        <v>345</v>
      </c>
      <c r="C848" s="68" t="s">
        <v>309</v>
      </c>
      <c r="D848" s="107"/>
      <c r="E848" s="100"/>
      <c r="F848" s="100"/>
      <c r="G848" s="115"/>
      <c r="H848" s="116"/>
      <c r="I848" s="114">
        <f>SUM(I849:I855)</f>
        <v>3591</v>
      </c>
    </row>
    <row r="849" spans="1:9" x14ac:dyDescent="0.25">
      <c r="A849" s="170"/>
      <c r="B849" s="100"/>
      <c r="C849" s="68"/>
      <c r="D849" s="107">
        <v>17</v>
      </c>
      <c r="E849" s="100" t="str">
        <f>VLOOKUP(D849,Danh_muc_VL_DC_TB!$A$12:$G$34,2)</f>
        <v>Quần áo BHLĐ</v>
      </c>
      <c r="F849" s="100" t="str">
        <f>VLOOKUP(D849,Danh_muc_VL_DC_TB!$A$12:$G$34,3)</f>
        <v>Bộ</v>
      </c>
      <c r="G849" s="114">
        <f>VLOOKUP(D849,Danh_muc_VL_DC_TB!$A$12:$G$34,7)</f>
        <v>1282</v>
      </c>
      <c r="H849" s="116">
        <v>1.1200000000000001</v>
      </c>
      <c r="I849" s="114">
        <f t="shared" ref="I849:I855" si="106">ROUND(G849*H849,0)</f>
        <v>1436</v>
      </c>
    </row>
    <row r="850" spans="1:9" x14ac:dyDescent="0.25">
      <c r="A850" s="170"/>
      <c r="B850" s="100"/>
      <c r="C850" s="102"/>
      <c r="D850" s="107">
        <v>18</v>
      </c>
      <c r="E850" s="100" t="str">
        <f>VLOOKUP(D850,Danh_muc_VL_DC_TB!$A$12:$G$34,2)</f>
        <v>Quạt thông gió 0,04 kW</v>
      </c>
      <c r="F850" s="100" t="str">
        <f>VLOOKUP(D850,Danh_muc_VL_DC_TB!$A$12:$G$34,3)</f>
        <v>Cái</v>
      </c>
      <c r="G850" s="114">
        <f>VLOOKUP(D850,Danh_muc_VL_DC_TB!$A$12:$G$34,7)</f>
        <v>801</v>
      </c>
      <c r="H850" s="116">
        <v>0.19</v>
      </c>
      <c r="I850" s="114">
        <f t="shared" si="106"/>
        <v>152</v>
      </c>
    </row>
    <row r="851" spans="1:9" x14ac:dyDescent="0.25">
      <c r="A851" s="170"/>
      <c r="B851" s="100"/>
      <c r="C851" s="102"/>
      <c r="D851" s="107">
        <v>5</v>
      </c>
      <c r="E851" s="100" t="str">
        <f>VLOOKUP(D851,Danh_muc_VL_DC_TB!$A$12:$G$34,2)</f>
        <v>Bộ đèn neon 0,04 kW</v>
      </c>
      <c r="F851" s="100" t="str">
        <f>VLOOKUP(D851,Danh_muc_VL_DC_TB!$A$12:$G$34,3)</f>
        <v>Bộ</v>
      </c>
      <c r="G851" s="114">
        <f>VLOOKUP(D851,Danh_muc_VL_DC_TB!$A$12:$G$34,7)</f>
        <v>160</v>
      </c>
      <c r="H851" s="116">
        <v>1.1200000000000001</v>
      </c>
      <c r="I851" s="114">
        <f t="shared" si="106"/>
        <v>179</v>
      </c>
    </row>
    <row r="852" spans="1:9" x14ac:dyDescent="0.25">
      <c r="A852" s="170"/>
      <c r="B852" s="100"/>
      <c r="C852" s="102"/>
      <c r="D852" s="107">
        <v>14</v>
      </c>
      <c r="E852" s="100" t="str">
        <f>VLOOKUP(D852,Danh_muc_VL_DC_TB!$A$12:$G$34,2)</f>
        <v>Máy hủy tài liệu</v>
      </c>
      <c r="F852" s="100" t="str">
        <f>VLOOKUP(D852,Danh_muc_VL_DC_TB!$A$12:$G$34,3)</f>
        <v>Cái</v>
      </c>
      <c r="G852" s="114">
        <f>VLOOKUP(D852,Danh_muc_VL_DC_TB!$A$12:$G$34,7)</f>
        <v>3205</v>
      </c>
      <c r="H852" s="116">
        <v>0.21</v>
      </c>
      <c r="I852" s="114">
        <f t="shared" si="106"/>
        <v>673</v>
      </c>
    </row>
    <row r="853" spans="1:9" x14ac:dyDescent="0.25">
      <c r="A853" s="170"/>
      <c r="B853" s="100"/>
      <c r="C853" s="102"/>
      <c r="D853" s="107">
        <v>9</v>
      </c>
      <c r="E853" s="100" t="str">
        <f>VLOOKUP(D853,Danh_muc_VL_DC_TB!$A$12:$G$34,2)</f>
        <v>Ghế tựa</v>
      </c>
      <c r="F853" s="100" t="str">
        <f>VLOOKUP(D853,Danh_muc_VL_DC_TB!$A$12:$G$34,3)</f>
        <v>Cái</v>
      </c>
      <c r="G853" s="114">
        <f>VLOOKUP(D853,Danh_muc_VL_DC_TB!$A$12:$G$34,7)</f>
        <v>381</v>
      </c>
      <c r="H853" s="116">
        <v>1.1200000000000001</v>
      </c>
      <c r="I853" s="114">
        <f t="shared" si="106"/>
        <v>427</v>
      </c>
    </row>
    <row r="854" spans="1:9" x14ac:dyDescent="0.25">
      <c r="A854" s="170"/>
      <c r="B854" s="100"/>
      <c r="C854" s="102"/>
      <c r="D854" s="107">
        <v>4</v>
      </c>
      <c r="E854" s="100" t="str">
        <f>VLOOKUP(D854,Danh_muc_VL_DC_TB!$A$12:$G$34,2)</f>
        <v>Bàn làm việc</v>
      </c>
      <c r="F854" s="100" t="str">
        <f>VLOOKUP(D854,Danh_muc_VL_DC_TB!$A$12:$G$34,3)</f>
        <v>Cái</v>
      </c>
      <c r="G854" s="114">
        <f>VLOOKUP(D854,Danh_muc_VL_DC_TB!$A$12:$G$34,7)</f>
        <v>601</v>
      </c>
      <c r="H854" s="116">
        <v>1.1200000000000001</v>
      </c>
      <c r="I854" s="114">
        <f t="shared" si="106"/>
        <v>673</v>
      </c>
    </row>
    <row r="855" spans="1:9" x14ac:dyDescent="0.25">
      <c r="A855" s="170"/>
      <c r="B855" s="100"/>
      <c r="C855" s="102"/>
      <c r="D855" s="107">
        <v>22</v>
      </c>
      <c r="E855" s="100" t="str">
        <f>VLOOKUP(D855,Danh_muc_VL_DC_TB!$A$12:$G$34,2)</f>
        <v>Xe đẩy</v>
      </c>
      <c r="F855" s="100" t="str">
        <f>VLOOKUP(D855,Danh_muc_VL_DC_TB!$A$12:$G$34,3)</f>
        <v>Cái</v>
      </c>
      <c r="G855" s="114">
        <f>VLOOKUP(D855,Danh_muc_VL_DC_TB!$A$12:$G$34,7)</f>
        <v>635</v>
      </c>
      <c r="H855" s="116">
        <v>0.08</v>
      </c>
      <c r="I855" s="114">
        <f t="shared" si="106"/>
        <v>51</v>
      </c>
    </row>
    <row r="856" spans="1:9" ht="31.5" x14ac:dyDescent="0.25">
      <c r="A856" s="170"/>
      <c r="B856" s="100" t="s">
        <v>346</v>
      </c>
      <c r="C856" s="68" t="s">
        <v>347</v>
      </c>
      <c r="D856" s="107"/>
      <c r="E856" s="100"/>
      <c r="F856" s="100"/>
      <c r="G856" s="115"/>
      <c r="H856" s="116"/>
      <c r="I856" s="114">
        <f>SUM(I857:I863)</f>
        <v>3090</v>
      </c>
    </row>
    <row r="857" spans="1:9" x14ac:dyDescent="0.25">
      <c r="A857" s="170"/>
      <c r="B857" s="100"/>
      <c r="C857" s="102"/>
      <c r="D857" s="107">
        <v>17</v>
      </c>
      <c r="E857" s="100" t="str">
        <f>VLOOKUP(D857,Danh_muc_VL_DC_TB!$A$12:$G$34,2)</f>
        <v>Quần áo BHLĐ</v>
      </c>
      <c r="F857" s="100" t="str">
        <f>VLOOKUP(D857,Danh_muc_VL_DC_TB!$A$12:$G$34,3)</f>
        <v>Bộ</v>
      </c>
      <c r="G857" s="114">
        <f>VLOOKUP(D857,Danh_muc_VL_DC_TB!$A$12:$G$34,7)</f>
        <v>1282</v>
      </c>
      <c r="H857" s="116">
        <f>ROUND(H849*0.86,3)</f>
        <v>0.96299999999999997</v>
      </c>
      <c r="I857" s="114">
        <f t="shared" ref="I857:I863" si="107">ROUND(G857*H857,0)</f>
        <v>1235</v>
      </c>
    </row>
    <row r="858" spans="1:9" x14ac:dyDescent="0.25">
      <c r="A858" s="170"/>
      <c r="B858" s="100"/>
      <c r="C858" s="102"/>
      <c r="D858" s="107">
        <v>18</v>
      </c>
      <c r="E858" s="100" t="str">
        <f>VLOOKUP(D858,Danh_muc_VL_DC_TB!$A$12:$G$34,2)</f>
        <v>Quạt thông gió 0,04 kW</v>
      </c>
      <c r="F858" s="100" t="str">
        <f>VLOOKUP(D858,Danh_muc_VL_DC_TB!$A$12:$G$34,3)</f>
        <v>Cái</v>
      </c>
      <c r="G858" s="114">
        <f>VLOOKUP(D858,Danh_muc_VL_DC_TB!$A$12:$G$34,7)</f>
        <v>801</v>
      </c>
      <c r="H858" s="116">
        <f t="shared" ref="H858:H863" si="108">ROUND(H850*0.86,3)</f>
        <v>0.16300000000000001</v>
      </c>
      <c r="I858" s="114">
        <f t="shared" si="107"/>
        <v>131</v>
      </c>
    </row>
    <row r="859" spans="1:9" x14ac:dyDescent="0.25">
      <c r="A859" s="170"/>
      <c r="B859" s="100"/>
      <c r="C859" s="102"/>
      <c r="D859" s="107">
        <v>5</v>
      </c>
      <c r="E859" s="100" t="str">
        <f>VLOOKUP(D859,Danh_muc_VL_DC_TB!$A$12:$G$34,2)</f>
        <v>Bộ đèn neon 0,04 kW</v>
      </c>
      <c r="F859" s="100" t="str">
        <f>VLOOKUP(D859,Danh_muc_VL_DC_TB!$A$12:$G$34,3)</f>
        <v>Bộ</v>
      </c>
      <c r="G859" s="114">
        <f>VLOOKUP(D859,Danh_muc_VL_DC_TB!$A$12:$G$34,7)</f>
        <v>160</v>
      </c>
      <c r="H859" s="116">
        <f t="shared" si="108"/>
        <v>0.96299999999999997</v>
      </c>
      <c r="I859" s="114">
        <f t="shared" si="107"/>
        <v>154</v>
      </c>
    </row>
    <row r="860" spans="1:9" x14ac:dyDescent="0.25">
      <c r="A860" s="170"/>
      <c r="B860" s="100"/>
      <c r="C860" s="102"/>
      <c r="D860" s="107">
        <v>14</v>
      </c>
      <c r="E860" s="100" t="str">
        <f>VLOOKUP(D860,Danh_muc_VL_DC_TB!$A$12:$G$34,2)</f>
        <v>Máy hủy tài liệu</v>
      </c>
      <c r="F860" s="100" t="str">
        <f>VLOOKUP(D860,Danh_muc_VL_DC_TB!$A$12:$G$34,3)</f>
        <v>Cái</v>
      </c>
      <c r="G860" s="114">
        <f>VLOOKUP(D860,Danh_muc_VL_DC_TB!$A$12:$G$34,7)</f>
        <v>3205</v>
      </c>
      <c r="H860" s="116">
        <f t="shared" si="108"/>
        <v>0.18099999999999999</v>
      </c>
      <c r="I860" s="114">
        <f t="shared" si="107"/>
        <v>580</v>
      </c>
    </row>
    <row r="861" spans="1:9" x14ac:dyDescent="0.25">
      <c r="A861" s="170"/>
      <c r="B861" s="100"/>
      <c r="C861" s="102"/>
      <c r="D861" s="107">
        <v>9</v>
      </c>
      <c r="E861" s="100" t="str">
        <f>VLOOKUP(D861,Danh_muc_VL_DC_TB!$A$12:$G$34,2)</f>
        <v>Ghế tựa</v>
      </c>
      <c r="F861" s="100" t="str">
        <f>VLOOKUP(D861,Danh_muc_VL_DC_TB!$A$12:$G$34,3)</f>
        <v>Cái</v>
      </c>
      <c r="G861" s="114">
        <f>VLOOKUP(D861,Danh_muc_VL_DC_TB!$A$12:$G$34,7)</f>
        <v>381</v>
      </c>
      <c r="H861" s="116">
        <f t="shared" si="108"/>
        <v>0.96299999999999997</v>
      </c>
      <c r="I861" s="114">
        <f t="shared" si="107"/>
        <v>367</v>
      </c>
    </row>
    <row r="862" spans="1:9" x14ac:dyDescent="0.25">
      <c r="A862" s="170"/>
      <c r="B862" s="100"/>
      <c r="C862" s="102"/>
      <c r="D862" s="107">
        <v>4</v>
      </c>
      <c r="E862" s="100" t="str">
        <f>VLOOKUP(D862,Danh_muc_VL_DC_TB!$A$12:$G$34,2)</f>
        <v>Bàn làm việc</v>
      </c>
      <c r="F862" s="100" t="str">
        <f>VLOOKUP(D862,Danh_muc_VL_DC_TB!$A$12:$G$34,3)</f>
        <v>Cái</v>
      </c>
      <c r="G862" s="114">
        <f>VLOOKUP(D862,Danh_muc_VL_DC_TB!$A$12:$G$34,7)</f>
        <v>601</v>
      </c>
      <c r="H862" s="116">
        <f t="shared" si="108"/>
        <v>0.96299999999999997</v>
      </c>
      <c r="I862" s="114">
        <f t="shared" si="107"/>
        <v>579</v>
      </c>
    </row>
    <row r="863" spans="1:9" x14ac:dyDescent="0.25">
      <c r="A863" s="170"/>
      <c r="B863" s="100"/>
      <c r="C863" s="102"/>
      <c r="D863" s="107">
        <v>22</v>
      </c>
      <c r="E863" s="100" t="str">
        <f>VLOOKUP(D863,Danh_muc_VL_DC_TB!$A$12:$G$34,2)</f>
        <v>Xe đẩy</v>
      </c>
      <c r="F863" s="100" t="str">
        <f>VLOOKUP(D863,Danh_muc_VL_DC_TB!$A$12:$G$34,3)</f>
        <v>Cái</v>
      </c>
      <c r="G863" s="114">
        <f>VLOOKUP(D863,Danh_muc_VL_DC_TB!$A$12:$G$34,7)</f>
        <v>635</v>
      </c>
      <c r="H863" s="116">
        <f t="shared" si="108"/>
        <v>6.9000000000000006E-2</v>
      </c>
      <c r="I863" s="114">
        <f t="shared" si="107"/>
        <v>44</v>
      </c>
    </row>
    <row r="864" spans="1:9" ht="31.5" x14ac:dyDescent="0.25">
      <c r="A864" s="170" t="s">
        <v>248</v>
      </c>
      <c r="B864" s="100" t="s">
        <v>81</v>
      </c>
      <c r="C864" s="102"/>
      <c r="D864" s="107"/>
      <c r="E864" s="100"/>
      <c r="F864" s="100"/>
      <c r="G864" s="115"/>
      <c r="H864" s="116"/>
      <c r="I864" s="114"/>
    </row>
    <row r="865" spans="1:9" ht="31.5" x14ac:dyDescent="0.25">
      <c r="A865" s="170"/>
      <c r="B865" s="100" t="s">
        <v>306</v>
      </c>
      <c r="C865" s="102" t="s">
        <v>309</v>
      </c>
      <c r="D865" s="107"/>
      <c r="E865" s="100"/>
      <c r="F865" s="100"/>
      <c r="G865" s="115"/>
      <c r="H865" s="116"/>
      <c r="I865" s="114">
        <f>SUM(I866:I870)</f>
        <v>272</v>
      </c>
    </row>
    <row r="866" spans="1:9" x14ac:dyDescent="0.25">
      <c r="A866" s="170"/>
      <c r="B866" s="100"/>
      <c r="C866" s="102"/>
      <c r="D866" s="107">
        <v>19</v>
      </c>
      <c r="E866" s="100" t="str">
        <f>VLOOKUP(D866,Danh_muc_VL_DC_TB!$A$12:$G$34,2)</f>
        <v>Quạt trần 0,1 kW</v>
      </c>
      <c r="F866" s="100" t="str">
        <f>VLOOKUP(D866,Danh_muc_VL_DC_TB!$A$12:$G$34,3)</f>
        <v>Cái</v>
      </c>
      <c r="G866" s="114">
        <f>VLOOKUP(D866,Danh_muc_VL_DC_TB!$A$12:$G$34,7)</f>
        <v>833</v>
      </c>
      <c r="H866" s="116">
        <v>3.2000000000000001E-2</v>
      </c>
      <c r="I866" s="114">
        <f>ROUND(G866*H866,0)</f>
        <v>27</v>
      </c>
    </row>
    <row r="867" spans="1:9" x14ac:dyDescent="0.25">
      <c r="A867" s="170"/>
      <c r="B867" s="100"/>
      <c r="C867" s="102"/>
      <c r="D867" s="107">
        <v>18</v>
      </c>
      <c r="E867" s="100" t="str">
        <f>VLOOKUP(D867,Danh_muc_VL_DC_TB!$A$12:$G$34,2)</f>
        <v>Quạt thông gió 0,04 kW</v>
      </c>
      <c r="F867" s="100" t="str">
        <f>VLOOKUP(D867,Danh_muc_VL_DC_TB!$A$12:$G$34,3)</f>
        <v>Cái</v>
      </c>
      <c r="G867" s="114">
        <f>VLOOKUP(D867,Danh_muc_VL_DC_TB!$A$12:$G$34,7)</f>
        <v>801</v>
      </c>
      <c r="H867" s="116">
        <v>3.2000000000000001E-2</v>
      </c>
      <c r="I867" s="114">
        <f>ROUND(G867*H867,0)</f>
        <v>26</v>
      </c>
    </row>
    <row r="868" spans="1:9" x14ac:dyDescent="0.25">
      <c r="A868" s="170"/>
      <c r="B868" s="100"/>
      <c r="C868" s="102"/>
      <c r="D868" s="107">
        <v>5</v>
      </c>
      <c r="E868" s="100" t="str">
        <f>VLOOKUP(D868,Danh_muc_VL_DC_TB!$A$12:$G$34,2)</f>
        <v>Bộ đèn neon 0,04 kW</v>
      </c>
      <c r="F868" s="100" t="str">
        <f>VLOOKUP(D868,Danh_muc_VL_DC_TB!$A$12:$G$34,3)</f>
        <v>Bộ</v>
      </c>
      <c r="G868" s="114">
        <f>VLOOKUP(D868,Danh_muc_VL_DC_TB!$A$12:$G$34,7)</f>
        <v>160</v>
      </c>
      <c r="H868" s="116">
        <v>0.192</v>
      </c>
      <c r="I868" s="114">
        <f>ROUND(G868*H868,0)</f>
        <v>31</v>
      </c>
    </row>
    <row r="869" spans="1:9" x14ac:dyDescent="0.25">
      <c r="A869" s="170"/>
      <c r="B869" s="100"/>
      <c r="C869" s="102"/>
      <c r="D869" s="107">
        <v>9</v>
      </c>
      <c r="E869" s="100" t="str">
        <f>VLOOKUP(D869,Danh_muc_VL_DC_TB!$A$12:$G$34,2)</f>
        <v>Ghế tựa</v>
      </c>
      <c r="F869" s="100" t="str">
        <f>VLOOKUP(D869,Danh_muc_VL_DC_TB!$A$12:$G$34,3)</f>
        <v>Cái</v>
      </c>
      <c r="G869" s="114">
        <f>VLOOKUP(D869,Danh_muc_VL_DC_TB!$A$12:$G$34,7)</f>
        <v>381</v>
      </c>
      <c r="H869" s="116">
        <v>0.192</v>
      </c>
      <c r="I869" s="114">
        <f>ROUND(G869*H869,0)</f>
        <v>73</v>
      </c>
    </row>
    <row r="870" spans="1:9" x14ac:dyDescent="0.25">
      <c r="A870" s="170"/>
      <c r="B870" s="100"/>
      <c r="C870" s="102"/>
      <c r="D870" s="107">
        <v>4</v>
      </c>
      <c r="E870" s="100" t="str">
        <f>VLOOKUP(D870,Danh_muc_VL_DC_TB!$A$12:$G$34,2)</f>
        <v>Bàn làm việc</v>
      </c>
      <c r="F870" s="100" t="str">
        <f>VLOOKUP(D870,Danh_muc_VL_DC_TB!$A$12:$G$34,3)</f>
        <v>Cái</v>
      </c>
      <c r="G870" s="114">
        <f>VLOOKUP(D870,Danh_muc_VL_DC_TB!$A$12:$G$34,7)</f>
        <v>601</v>
      </c>
      <c r="H870" s="116">
        <v>0.192</v>
      </c>
      <c r="I870" s="114">
        <f>ROUND(G870*H870,0)</f>
        <v>115</v>
      </c>
    </row>
    <row r="871" spans="1:9" ht="31.5" x14ac:dyDescent="0.25">
      <c r="A871" s="170"/>
      <c r="B871" s="100" t="s">
        <v>307</v>
      </c>
      <c r="C871" s="102" t="s">
        <v>310</v>
      </c>
      <c r="D871" s="107"/>
      <c r="E871" s="100"/>
      <c r="F871" s="100"/>
      <c r="G871" s="115"/>
      <c r="H871" s="116"/>
      <c r="I871" s="114">
        <f>SUM(I872:I876)</f>
        <v>325</v>
      </c>
    </row>
    <row r="872" spans="1:9" x14ac:dyDescent="0.25">
      <c r="A872" s="170"/>
      <c r="B872" s="100"/>
      <c r="C872" s="102"/>
      <c r="D872" s="107">
        <v>19</v>
      </c>
      <c r="E872" s="100" t="str">
        <f>VLOOKUP(D872,Danh_muc_VL_DC_TB!$A$12:$G$34,2)</f>
        <v>Quạt trần 0,1 kW</v>
      </c>
      <c r="F872" s="100" t="str">
        <f>VLOOKUP(D872,Danh_muc_VL_DC_TB!$A$12:$G$34,3)</f>
        <v>Cái</v>
      </c>
      <c r="G872" s="114">
        <f>VLOOKUP(D872,Danh_muc_VL_DC_TB!$A$12:$G$34,7)</f>
        <v>833</v>
      </c>
      <c r="H872" s="116">
        <f>ROUND(H866*1.2,3)</f>
        <v>3.7999999999999999E-2</v>
      </c>
      <c r="I872" s="114">
        <f>ROUND(G872*H872,0)</f>
        <v>32</v>
      </c>
    </row>
    <row r="873" spans="1:9" x14ac:dyDescent="0.25">
      <c r="A873" s="170"/>
      <c r="B873" s="100"/>
      <c r="C873" s="102"/>
      <c r="D873" s="107">
        <v>18</v>
      </c>
      <c r="E873" s="100" t="str">
        <f>VLOOKUP(D873,Danh_muc_VL_DC_TB!$A$12:$G$34,2)</f>
        <v>Quạt thông gió 0,04 kW</v>
      </c>
      <c r="F873" s="100" t="str">
        <f>VLOOKUP(D873,Danh_muc_VL_DC_TB!$A$12:$G$34,3)</f>
        <v>Cái</v>
      </c>
      <c r="G873" s="114">
        <f>VLOOKUP(D873,Danh_muc_VL_DC_TB!$A$12:$G$34,7)</f>
        <v>801</v>
      </c>
      <c r="H873" s="116">
        <f t="shared" ref="H873:H876" si="109">ROUND(H867*1.2,3)</f>
        <v>3.7999999999999999E-2</v>
      </c>
      <c r="I873" s="114">
        <f>ROUND(G873*H873,0)</f>
        <v>30</v>
      </c>
    </row>
    <row r="874" spans="1:9" x14ac:dyDescent="0.25">
      <c r="A874" s="170"/>
      <c r="B874" s="100"/>
      <c r="C874" s="102"/>
      <c r="D874" s="107">
        <v>5</v>
      </c>
      <c r="E874" s="100" t="str">
        <f>VLOOKUP(D874,Danh_muc_VL_DC_TB!$A$12:$G$34,2)</f>
        <v>Bộ đèn neon 0,04 kW</v>
      </c>
      <c r="F874" s="100" t="str">
        <f>VLOOKUP(D874,Danh_muc_VL_DC_TB!$A$12:$G$34,3)</f>
        <v>Bộ</v>
      </c>
      <c r="G874" s="114">
        <f>VLOOKUP(D874,Danh_muc_VL_DC_TB!$A$12:$G$34,7)</f>
        <v>160</v>
      </c>
      <c r="H874" s="116">
        <f t="shared" si="109"/>
        <v>0.23</v>
      </c>
      <c r="I874" s="114">
        <f>ROUND(G874*H874,0)</f>
        <v>37</v>
      </c>
    </row>
    <row r="875" spans="1:9" x14ac:dyDescent="0.25">
      <c r="A875" s="170"/>
      <c r="B875" s="100"/>
      <c r="C875" s="102"/>
      <c r="D875" s="107">
        <v>9</v>
      </c>
      <c r="E875" s="100" t="str">
        <f>VLOOKUP(D875,Danh_muc_VL_DC_TB!$A$12:$G$34,2)</f>
        <v>Ghế tựa</v>
      </c>
      <c r="F875" s="100" t="str">
        <f>VLOOKUP(D875,Danh_muc_VL_DC_TB!$A$12:$G$34,3)</f>
        <v>Cái</v>
      </c>
      <c r="G875" s="114">
        <f>VLOOKUP(D875,Danh_muc_VL_DC_TB!$A$12:$G$34,7)</f>
        <v>381</v>
      </c>
      <c r="H875" s="116">
        <f t="shared" si="109"/>
        <v>0.23</v>
      </c>
      <c r="I875" s="114">
        <f>ROUND(G875*H875,0)</f>
        <v>88</v>
      </c>
    </row>
    <row r="876" spans="1:9" x14ac:dyDescent="0.25">
      <c r="A876" s="170"/>
      <c r="B876" s="100"/>
      <c r="C876" s="102"/>
      <c r="D876" s="107">
        <v>4</v>
      </c>
      <c r="E876" s="100" t="str">
        <f>VLOOKUP(D876,Danh_muc_VL_DC_TB!$A$12:$G$34,2)</f>
        <v>Bàn làm việc</v>
      </c>
      <c r="F876" s="100" t="str">
        <f>VLOOKUP(D876,Danh_muc_VL_DC_TB!$A$12:$G$34,3)</f>
        <v>Cái</v>
      </c>
      <c r="G876" s="114">
        <f>VLOOKUP(D876,Danh_muc_VL_DC_TB!$A$12:$G$34,7)</f>
        <v>601</v>
      </c>
      <c r="H876" s="116">
        <f t="shared" si="109"/>
        <v>0.23</v>
      </c>
      <c r="I876" s="114">
        <f>ROUND(G876*H876,0)</f>
        <v>138</v>
      </c>
    </row>
    <row r="877" spans="1:9" ht="31.5" x14ac:dyDescent="0.25">
      <c r="A877" s="170"/>
      <c r="B877" s="100" t="s">
        <v>308</v>
      </c>
      <c r="C877" s="102" t="s">
        <v>311</v>
      </c>
      <c r="D877" s="107"/>
      <c r="E877" s="100"/>
      <c r="F877" s="100"/>
      <c r="G877" s="115"/>
      <c r="H877" s="116"/>
      <c r="I877" s="114">
        <f>SUM(I878:I882)</f>
        <v>407</v>
      </c>
    </row>
    <row r="878" spans="1:9" x14ac:dyDescent="0.25">
      <c r="A878" s="170"/>
      <c r="B878" s="100"/>
      <c r="C878" s="102"/>
      <c r="D878" s="107">
        <v>19</v>
      </c>
      <c r="E878" s="100" t="str">
        <f>VLOOKUP(D878,Danh_muc_VL_DC_TB!$A$12:$G$34,2)</f>
        <v>Quạt trần 0,1 kW</v>
      </c>
      <c r="F878" s="100" t="str">
        <f>VLOOKUP(D878,Danh_muc_VL_DC_TB!$A$12:$G$34,3)</f>
        <v>Cái</v>
      </c>
      <c r="G878" s="114">
        <f>VLOOKUP(D878,Danh_muc_VL_DC_TB!$A$12:$G$34,7)</f>
        <v>833</v>
      </c>
      <c r="H878" s="116">
        <f>ROUND(H866*1.5,3)</f>
        <v>4.8000000000000001E-2</v>
      </c>
      <c r="I878" s="114">
        <f>ROUND(G878*H878,0)</f>
        <v>40</v>
      </c>
    </row>
    <row r="879" spans="1:9" x14ac:dyDescent="0.25">
      <c r="A879" s="170"/>
      <c r="B879" s="100"/>
      <c r="C879" s="102"/>
      <c r="D879" s="107">
        <v>18</v>
      </c>
      <c r="E879" s="100" t="str">
        <f>VLOOKUP(D879,Danh_muc_VL_DC_TB!$A$12:$G$34,2)</f>
        <v>Quạt thông gió 0,04 kW</v>
      </c>
      <c r="F879" s="100" t="str">
        <f>VLOOKUP(D879,Danh_muc_VL_DC_TB!$A$12:$G$34,3)</f>
        <v>Cái</v>
      </c>
      <c r="G879" s="114">
        <f>VLOOKUP(D879,Danh_muc_VL_DC_TB!$A$12:$G$34,7)</f>
        <v>801</v>
      </c>
      <c r="H879" s="116">
        <f t="shared" ref="H879:H882" si="110">ROUND(H867*1.5,3)</f>
        <v>4.8000000000000001E-2</v>
      </c>
      <c r="I879" s="114">
        <f>ROUND(G879*H879,0)</f>
        <v>38</v>
      </c>
    </row>
    <row r="880" spans="1:9" x14ac:dyDescent="0.25">
      <c r="A880" s="170"/>
      <c r="B880" s="100"/>
      <c r="C880" s="102"/>
      <c r="D880" s="107">
        <v>5</v>
      </c>
      <c r="E880" s="100" t="str">
        <f>VLOOKUP(D880,Danh_muc_VL_DC_TB!$A$12:$G$34,2)</f>
        <v>Bộ đèn neon 0,04 kW</v>
      </c>
      <c r="F880" s="100" t="str">
        <f>VLOOKUP(D880,Danh_muc_VL_DC_TB!$A$12:$G$34,3)</f>
        <v>Bộ</v>
      </c>
      <c r="G880" s="114">
        <f>VLOOKUP(D880,Danh_muc_VL_DC_TB!$A$12:$G$34,7)</f>
        <v>160</v>
      </c>
      <c r="H880" s="116">
        <f t="shared" si="110"/>
        <v>0.28799999999999998</v>
      </c>
      <c r="I880" s="114">
        <f>ROUND(G880*H880,0)</f>
        <v>46</v>
      </c>
    </row>
    <row r="881" spans="1:9" x14ac:dyDescent="0.25">
      <c r="A881" s="170"/>
      <c r="B881" s="100"/>
      <c r="C881" s="102"/>
      <c r="D881" s="107">
        <v>9</v>
      </c>
      <c r="E881" s="100" t="str">
        <f>VLOOKUP(D881,Danh_muc_VL_DC_TB!$A$12:$G$34,2)</f>
        <v>Ghế tựa</v>
      </c>
      <c r="F881" s="100" t="str">
        <f>VLOOKUP(D881,Danh_muc_VL_DC_TB!$A$12:$G$34,3)</f>
        <v>Cái</v>
      </c>
      <c r="G881" s="114">
        <f>VLOOKUP(D881,Danh_muc_VL_DC_TB!$A$12:$G$34,7)</f>
        <v>381</v>
      </c>
      <c r="H881" s="116">
        <f t="shared" si="110"/>
        <v>0.28799999999999998</v>
      </c>
      <c r="I881" s="114">
        <f>ROUND(G881*H881,0)</f>
        <v>110</v>
      </c>
    </row>
    <row r="882" spans="1:9" x14ac:dyDescent="0.25">
      <c r="A882" s="170"/>
      <c r="B882" s="100"/>
      <c r="C882" s="102"/>
      <c r="D882" s="107">
        <v>4</v>
      </c>
      <c r="E882" s="100" t="str">
        <f>VLOOKUP(D882,Danh_muc_VL_DC_TB!$A$12:$G$34,2)</f>
        <v>Bàn làm việc</v>
      </c>
      <c r="F882" s="100" t="str">
        <f>VLOOKUP(D882,Danh_muc_VL_DC_TB!$A$12:$G$34,3)</f>
        <v>Cái</v>
      </c>
      <c r="G882" s="114">
        <f>VLOOKUP(D882,Danh_muc_VL_DC_TB!$A$12:$G$34,7)</f>
        <v>601</v>
      </c>
      <c r="H882" s="116">
        <f t="shared" si="110"/>
        <v>0.28799999999999998</v>
      </c>
      <c r="I882" s="114">
        <f>ROUND(G882*H882,0)</f>
        <v>173</v>
      </c>
    </row>
    <row r="883" spans="1:9" x14ac:dyDescent="0.25">
      <c r="A883" s="173" t="s">
        <v>249</v>
      </c>
      <c r="B883" s="105" t="s">
        <v>82</v>
      </c>
      <c r="C883" s="7"/>
      <c r="D883" s="110"/>
      <c r="E883" s="105"/>
      <c r="F883" s="105"/>
      <c r="G883" s="115"/>
      <c r="H883" s="116"/>
      <c r="I883" s="114"/>
    </row>
    <row r="884" spans="1:9" ht="47.25" x14ac:dyDescent="0.25">
      <c r="A884" s="164" t="s">
        <v>250</v>
      </c>
      <c r="B884" s="93" t="s">
        <v>456</v>
      </c>
      <c r="C884" s="68"/>
      <c r="D884" s="107"/>
      <c r="E884" s="100"/>
      <c r="F884" s="100"/>
      <c r="G884" s="115"/>
      <c r="H884" s="116"/>
      <c r="I884" s="114"/>
    </row>
    <row r="885" spans="1:9" x14ac:dyDescent="0.25">
      <c r="A885" s="170" t="s">
        <v>349</v>
      </c>
      <c r="B885" s="100" t="s">
        <v>350</v>
      </c>
      <c r="C885" s="68"/>
      <c r="D885" s="107"/>
      <c r="E885" s="100"/>
      <c r="F885" s="100"/>
      <c r="G885" s="115"/>
      <c r="H885" s="116"/>
      <c r="I885" s="114"/>
    </row>
    <row r="886" spans="1:9" ht="31.5" x14ac:dyDescent="0.25">
      <c r="A886" s="170" t="s">
        <v>368</v>
      </c>
      <c r="B886" s="100" t="s">
        <v>83</v>
      </c>
      <c r="C886" s="10"/>
      <c r="D886" s="107"/>
      <c r="E886" s="100"/>
      <c r="F886" s="100"/>
      <c r="G886" s="115"/>
      <c r="H886" s="116"/>
      <c r="I886" s="114"/>
    </row>
    <row r="887" spans="1:9" ht="31.5" x14ac:dyDescent="0.25">
      <c r="A887" s="170" t="s">
        <v>369</v>
      </c>
      <c r="B887" s="100" t="s">
        <v>85</v>
      </c>
      <c r="C887" s="10"/>
      <c r="D887" s="107"/>
      <c r="E887" s="100"/>
      <c r="F887" s="100"/>
      <c r="G887" s="115"/>
      <c r="H887" s="116"/>
      <c r="I887" s="114"/>
    </row>
    <row r="888" spans="1:9" ht="31.5" x14ac:dyDescent="0.25">
      <c r="A888" s="176"/>
      <c r="B888" s="13" t="s">
        <v>450</v>
      </c>
      <c r="C888" s="14"/>
      <c r="D888" s="113"/>
      <c r="E888" s="106"/>
      <c r="F888" s="106"/>
      <c r="G888" s="115"/>
      <c r="H888" s="116"/>
      <c r="I888" s="114">
        <f>SUM(I889:I894)</f>
        <v>172</v>
      </c>
    </row>
    <row r="889" spans="1:9" x14ac:dyDescent="0.25">
      <c r="A889" s="176"/>
      <c r="B889" s="106"/>
      <c r="C889" s="14"/>
      <c r="D889" s="107">
        <v>17</v>
      </c>
      <c r="E889" s="100" t="str">
        <f>VLOOKUP(D889,Danh_muc_VL_DC_TB!$A$12:$G$34,2)</f>
        <v>Quần áo BHLĐ</v>
      </c>
      <c r="F889" s="100" t="str">
        <f>VLOOKUP(D889,Danh_muc_VL_DC_TB!$A$12:$G$34,3)</f>
        <v>Bộ</v>
      </c>
      <c r="G889" s="114">
        <f>VLOOKUP(D889,Danh_muc_VL_DC_TB!$A$12:$G$34,7)</f>
        <v>1282</v>
      </c>
      <c r="H889" s="116">
        <v>6.4000000000000001E-2</v>
      </c>
      <c r="I889" s="114">
        <f t="shared" ref="I889:I894" si="111">ROUND(G889*H889,0)</f>
        <v>82</v>
      </c>
    </row>
    <row r="890" spans="1:9" x14ac:dyDescent="0.25">
      <c r="A890" s="176"/>
      <c r="B890" s="106"/>
      <c r="C890" s="14"/>
      <c r="D890" s="107">
        <v>19</v>
      </c>
      <c r="E890" s="100" t="str">
        <f>VLOOKUP(D890,Danh_muc_VL_DC_TB!$A$12:$G$34,2)</f>
        <v>Quạt trần 0,1 kW</v>
      </c>
      <c r="F890" s="100" t="str">
        <f>VLOOKUP(D890,Danh_muc_VL_DC_TB!$A$12:$G$34,3)</f>
        <v>Cái</v>
      </c>
      <c r="G890" s="114">
        <f>VLOOKUP(D890,Danh_muc_VL_DC_TB!$A$12:$G$34,7)</f>
        <v>833</v>
      </c>
      <c r="H890" s="116">
        <v>1.0999999999999999E-2</v>
      </c>
      <c r="I890" s="114">
        <f t="shared" si="111"/>
        <v>9</v>
      </c>
    </row>
    <row r="891" spans="1:9" x14ac:dyDescent="0.25">
      <c r="A891" s="176"/>
      <c r="B891" s="106"/>
      <c r="C891" s="14"/>
      <c r="D891" s="107">
        <v>18</v>
      </c>
      <c r="E891" s="100" t="str">
        <f>VLOOKUP(D891,Danh_muc_VL_DC_TB!$A$12:$G$34,2)</f>
        <v>Quạt thông gió 0,04 kW</v>
      </c>
      <c r="F891" s="100" t="str">
        <f>VLOOKUP(D891,Danh_muc_VL_DC_TB!$A$12:$G$34,3)</f>
        <v>Cái</v>
      </c>
      <c r="G891" s="114">
        <f>VLOOKUP(D891,Danh_muc_VL_DC_TB!$A$12:$G$34,7)</f>
        <v>801</v>
      </c>
      <c r="H891" s="116">
        <v>1.0999999999999999E-2</v>
      </c>
      <c r="I891" s="114">
        <f t="shared" si="111"/>
        <v>9</v>
      </c>
    </row>
    <row r="892" spans="1:9" x14ac:dyDescent="0.25">
      <c r="A892" s="176"/>
      <c r="B892" s="106"/>
      <c r="C892" s="14"/>
      <c r="D892" s="107">
        <v>5</v>
      </c>
      <c r="E892" s="100" t="str">
        <f>VLOOKUP(D892,Danh_muc_VL_DC_TB!$A$12:$G$34,2)</f>
        <v>Bộ đèn neon 0,04 kW</v>
      </c>
      <c r="F892" s="100" t="str">
        <f>VLOOKUP(D892,Danh_muc_VL_DC_TB!$A$12:$G$34,3)</f>
        <v>Bộ</v>
      </c>
      <c r="G892" s="114">
        <f>VLOOKUP(D892,Danh_muc_VL_DC_TB!$A$12:$G$34,7)</f>
        <v>160</v>
      </c>
      <c r="H892" s="116">
        <v>6.4000000000000001E-2</v>
      </c>
      <c r="I892" s="114">
        <f t="shared" si="111"/>
        <v>10</v>
      </c>
    </row>
    <row r="893" spans="1:9" x14ac:dyDescent="0.25">
      <c r="A893" s="176"/>
      <c r="B893" s="106"/>
      <c r="C893" s="14"/>
      <c r="D893" s="107">
        <v>9</v>
      </c>
      <c r="E893" s="100" t="str">
        <f>VLOOKUP(D893,Danh_muc_VL_DC_TB!$A$12:$G$34,2)</f>
        <v>Ghế tựa</v>
      </c>
      <c r="F893" s="100" t="str">
        <f>VLOOKUP(D893,Danh_muc_VL_DC_TB!$A$12:$G$34,3)</f>
        <v>Cái</v>
      </c>
      <c r="G893" s="114">
        <f>VLOOKUP(D893,Danh_muc_VL_DC_TB!$A$12:$G$34,7)</f>
        <v>381</v>
      </c>
      <c r="H893" s="116">
        <v>6.4000000000000001E-2</v>
      </c>
      <c r="I893" s="114">
        <f t="shared" si="111"/>
        <v>24</v>
      </c>
    </row>
    <row r="894" spans="1:9" x14ac:dyDescent="0.25">
      <c r="A894" s="176"/>
      <c r="B894" s="106"/>
      <c r="C894" s="14"/>
      <c r="D894" s="107">
        <v>4</v>
      </c>
      <c r="E894" s="100" t="str">
        <f>VLOOKUP(D894,Danh_muc_VL_DC_TB!$A$12:$G$34,2)</f>
        <v>Bàn làm việc</v>
      </c>
      <c r="F894" s="100" t="str">
        <f>VLOOKUP(D894,Danh_muc_VL_DC_TB!$A$12:$G$34,3)</f>
        <v>Cái</v>
      </c>
      <c r="G894" s="114">
        <f>VLOOKUP(D894,Danh_muc_VL_DC_TB!$A$12:$G$34,7)</f>
        <v>601</v>
      </c>
      <c r="H894" s="116">
        <v>6.4000000000000001E-2</v>
      </c>
      <c r="I894" s="114">
        <f t="shared" si="111"/>
        <v>38</v>
      </c>
    </row>
    <row r="895" spans="1:9" ht="47.25" x14ac:dyDescent="0.25">
      <c r="A895" s="176"/>
      <c r="B895" s="13" t="s">
        <v>453</v>
      </c>
      <c r="C895" s="14"/>
      <c r="D895" s="113"/>
      <c r="E895" s="106"/>
      <c r="F895" s="106"/>
      <c r="G895" s="115"/>
      <c r="H895" s="116"/>
      <c r="I895" s="114">
        <f>SUM(I896:I901)</f>
        <v>19</v>
      </c>
    </row>
    <row r="896" spans="1:9" x14ac:dyDescent="0.25">
      <c r="A896" s="176"/>
      <c r="B896" s="106"/>
      <c r="C896" s="14"/>
      <c r="D896" s="107">
        <v>17</v>
      </c>
      <c r="E896" s="100" t="str">
        <f>VLOOKUP(D896,Danh_muc_VL_DC_TB!$A$12:$G$34,2)</f>
        <v>Quần áo BHLĐ</v>
      </c>
      <c r="F896" s="100" t="str">
        <f>VLOOKUP(D896,Danh_muc_VL_DC_TB!$A$12:$G$34,3)</f>
        <v>Bộ</v>
      </c>
      <c r="G896" s="114">
        <f>VLOOKUP(D896,Danh_muc_VL_DC_TB!$A$12:$G$34,7)</f>
        <v>1282</v>
      </c>
      <c r="H896" s="116">
        <f>ROUND(H889*0.11,4)</f>
        <v>7.0000000000000001E-3</v>
      </c>
      <c r="I896" s="114">
        <f t="shared" ref="I896:I901" si="112">ROUND(G896*H896,0)</f>
        <v>9</v>
      </c>
    </row>
    <row r="897" spans="1:9" x14ac:dyDescent="0.25">
      <c r="A897" s="176"/>
      <c r="B897" s="106"/>
      <c r="C897" s="14"/>
      <c r="D897" s="107">
        <v>19</v>
      </c>
      <c r="E897" s="100" t="str">
        <f>VLOOKUP(D897,Danh_muc_VL_DC_TB!$A$12:$G$34,2)</f>
        <v>Quạt trần 0,1 kW</v>
      </c>
      <c r="F897" s="100" t="str">
        <f>VLOOKUP(D897,Danh_muc_VL_DC_TB!$A$12:$G$34,3)</f>
        <v>Cái</v>
      </c>
      <c r="G897" s="114">
        <f>VLOOKUP(D897,Danh_muc_VL_DC_TB!$A$12:$G$34,7)</f>
        <v>833</v>
      </c>
      <c r="H897" s="116">
        <f t="shared" ref="H897:H901" si="113">ROUND(H890*0.11,4)</f>
        <v>1.1999999999999999E-3</v>
      </c>
      <c r="I897" s="114">
        <f t="shared" si="112"/>
        <v>1</v>
      </c>
    </row>
    <row r="898" spans="1:9" x14ac:dyDescent="0.25">
      <c r="A898" s="176"/>
      <c r="B898" s="106"/>
      <c r="C898" s="14"/>
      <c r="D898" s="107">
        <v>18</v>
      </c>
      <c r="E898" s="100" t="str">
        <f>VLOOKUP(D898,Danh_muc_VL_DC_TB!$A$12:$G$34,2)</f>
        <v>Quạt thông gió 0,04 kW</v>
      </c>
      <c r="F898" s="100" t="str">
        <f>VLOOKUP(D898,Danh_muc_VL_DC_TB!$A$12:$G$34,3)</f>
        <v>Cái</v>
      </c>
      <c r="G898" s="114">
        <f>VLOOKUP(D898,Danh_muc_VL_DC_TB!$A$12:$G$34,7)</f>
        <v>801</v>
      </c>
      <c r="H898" s="116">
        <f t="shared" si="113"/>
        <v>1.1999999999999999E-3</v>
      </c>
      <c r="I898" s="114">
        <f t="shared" si="112"/>
        <v>1</v>
      </c>
    </row>
    <row r="899" spans="1:9" x14ac:dyDescent="0.25">
      <c r="A899" s="176"/>
      <c r="B899" s="106"/>
      <c r="C899" s="14"/>
      <c r="D899" s="107">
        <v>5</v>
      </c>
      <c r="E899" s="100" t="str">
        <f>VLOOKUP(D899,Danh_muc_VL_DC_TB!$A$12:$G$34,2)</f>
        <v>Bộ đèn neon 0,04 kW</v>
      </c>
      <c r="F899" s="100" t="str">
        <f>VLOOKUP(D899,Danh_muc_VL_DC_TB!$A$12:$G$34,3)</f>
        <v>Bộ</v>
      </c>
      <c r="G899" s="114">
        <f>VLOOKUP(D899,Danh_muc_VL_DC_TB!$A$12:$G$34,7)</f>
        <v>160</v>
      </c>
      <c r="H899" s="116">
        <f t="shared" si="113"/>
        <v>7.0000000000000001E-3</v>
      </c>
      <c r="I899" s="114">
        <f t="shared" si="112"/>
        <v>1</v>
      </c>
    </row>
    <row r="900" spans="1:9" x14ac:dyDescent="0.25">
      <c r="A900" s="176"/>
      <c r="B900" s="106"/>
      <c r="C900" s="14"/>
      <c r="D900" s="107">
        <v>9</v>
      </c>
      <c r="E900" s="100" t="str">
        <f>VLOOKUP(D900,Danh_muc_VL_DC_TB!$A$12:$G$34,2)</f>
        <v>Ghế tựa</v>
      </c>
      <c r="F900" s="100" t="str">
        <f>VLOOKUP(D900,Danh_muc_VL_DC_TB!$A$12:$G$34,3)</f>
        <v>Cái</v>
      </c>
      <c r="G900" s="114">
        <f>VLOOKUP(D900,Danh_muc_VL_DC_TB!$A$12:$G$34,7)</f>
        <v>381</v>
      </c>
      <c r="H900" s="116">
        <f t="shared" si="113"/>
        <v>7.0000000000000001E-3</v>
      </c>
      <c r="I900" s="114">
        <f t="shared" si="112"/>
        <v>3</v>
      </c>
    </row>
    <row r="901" spans="1:9" x14ac:dyDescent="0.25">
      <c r="A901" s="176"/>
      <c r="B901" s="106"/>
      <c r="C901" s="14"/>
      <c r="D901" s="107">
        <v>4</v>
      </c>
      <c r="E901" s="100" t="str">
        <f>VLOOKUP(D901,Danh_muc_VL_DC_TB!$A$12:$G$34,2)</f>
        <v>Bàn làm việc</v>
      </c>
      <c r="F901" s="100" t="str">
        <f>VLOOKUP(D901,Danh_muc_VL_DC_TB!$A$12:$G$34,3)</f>
        <v>Cái</v>
      </c>
      <c r="G901" s="114">
        <f>VLOOKUP(D901,Danh_muc_VL_DC_TB!$A$12:$G$34,7)</f>
        <v>601</v>
      </c>
      <c r="H901" s="116">
        <f t="shared" si="113"/>
        <v>7.0000000000000001E-3</v>
      </c>
      <c r="I901" s="114">
        <f t="shared" si="112"/>
        <v>4</v>
      </c>
    </row>
    <row r="902" spans="1:9" x14ac:dyDescent="0.25">
      <c r="A902" s="176"/>
      <c r="B902" s="13" t="s">
        <v>451</v>
      </c>
      <c r="C902" s="14"/>
      <c r="D902" s="113"/>
      <c r="E902" s="106"/>
      <c r="F902" s="106"/>
      <c r="G902" s="115"/>
      <c r="H902" s="116"/>
      <c r="I902" s="114">
        <f>SUM(I903:I908)</f>
        <v>156</v>
      </c>
    </row>
    <row r="903" spans="1:9" x14ac:dyDescent="0.25">
      <c r="A903" s="176"/>
      <c r="B903" s="106"/>
      <c r="C903" s="14"/>
      <c r="D903" s="107">
        <v>17</v>
      </c>
      <c r="E903" s="100" t="str">
        <f>VLOOKUP(D903,Danh_muc_VL_DC_TB!$A$12:$G$34,2)</f>
        <v>Quần áo BHLĐ</v>
      </c>
      <c r="F903" s="100" t="str">
        <f>VLOOKUP(D903,Danh_muc_VL_DC_TB!$A$12:$G$34,3)</f>
        <v>Bộ</v>
      </c>
      <c r="G903" s="114">
        <f>VLOOKUP(D903,Danh_muc_VL_DC_TB!$A$12:$G$34,7)</f>
        <v>1282</v>
      </c>
      <c r="H903" s="116">
        <v>5.8000000000000003E-2</v>
      </c>
      <c r="I903" s="114">
        <f t="shared" ref="I903:I908" si="114">ROUND(G903*H903,0)</f>
        <v>74</v>
      </c>
    </row>
    <row r="904" spans="1:9" x14ac:dyDescent="0.25">
      <c r="A904" s="176"/>
      <c r="B904" s="106"/>
      <c r="C904" s="14"/>
      <c r="D904" s="107">
        <v>19</v>
      </c>
      <c r="E904" s="100" t="str">
        <f>VLOOKUP(D904,Danh_muc_VL_DC_TB!$A$12:$G$34,2)</f>
        <v>Quạt trần 0,1 kW</v>
      </c>
      <c r="F904" s="100" t="str">
        <f>VLOOKUP(D904,Danh_muc_VL_DC_TB!$A$12:$G$34,3)</f>
        <v>Cái</v>
      </c>
      <c r="G904" s="114">
        <f>VLOOKUP(D904,Danh_muc_VL_DC_TB!$A$12:$G$34,7)</f>
        <v>833</v>
      </c>
      <c r="H904" s="116">
        <v>0.01</v>
      </c>
      <c r="I904" s="114">
        <f t="shared" si="114"/>
        <v>8</v>
      </c>
    </row>
    <row r="905" spans="1:9" x14ac:dyDescent="0.25">
      <c r="A905" s="176"/>
      <c r="B905" s="106"/>
      <c r="C905" s="14"/>
      <c r="D905" s="107">
        <v>18</v>
      </c>
      <c r="E905" s="100" t="str">
        <f>VLOOKUP(D905,Danh_muc_VL_DC_TB!$A$12:$G$34,2)</f>
        <v>Quạt thông gió 0,04 kW</v>
      </c>
      <c r="F905" s="100" t="str">
        <f>VLOOKUP(D905,Danh_muc_VL_DC_TB!$A$12:$G$34,3)</f>
        <v>Cái</v>
      </c>
      <c r="G905" s="114">
        <f>VLOOKUP(D905,Danh_muc_VL_DC_TB!$A$12:$G$34,7)</f>
        <v>801</v>
      </c>
      <c r="H905" s="116">
        <v>0.01</v>
      </c>
      <c r="I905" s="114">
        <f t="shared" si="114"/>
        <v>8</v>
      </c>
    </row>
    <row r="906" spans="1:9" x14ac:dyDescent="0.25">
      <c r="A906" s="176"/>
      <c r="B906" s="106"/>
      <c r="C906" s="14"/>
      <c r="D906" s="107">
        <v>5</v>
      </c>
      <c r="E906" s="100" t="str">
        <f>VLOOKUP(D906,Danh_muc_VL_DC_TB!$A$12:$G$34,2)</f>
        <v>Bộ đèn neon 0,04 kW</v>
      </c>
      <c r="F906" s="100" t="str">
        <f>VLOOKUP(D906,Danh_muc_VL_DC_TB!$A$12:$G$34,3)</f>
        <v>Bộ</v>
      </c>
      <c r="G906" s="114">
        <f>VLOOKUP(D906,Danh_muc_VL_DC_TB!$A$12:$G$34,7)</f>
        <v>160</v>
      </c>
      <c r="H906" s="116">
        <v>5.8000000000000003E-2</v>
      </c>
      <c r="I906" s="114">
        <f t="shared" si="114"/>
        <v>9</v>
      </c>
    </row>
    <row r="907" spans="1:9" x14ac:dyDescent="0.25">
      <c r="A907" s="176"/>
      <c r="B907" s="106"/>
      <c r="C907" s="14"/>
      <c r="D907" s="107">
        <v>9</v>
      </c>
      <c r="E907" s="100" t="str">
        <f>VLOOKUP(D907,Danh_muc_VL_DC_TB!$A$12:$G$34,2)</f>
        <v>Ghế tựa</v>
      </c>
      <c r="F907" s="100" t="str">
        <f>VLOOKUP(D907,Danh_muc_VL_DC_TB!$A$12:$G$34,3)</f>
        <v>Cái</v>
      </c>
      <c r="G907" s="114">
        <f>VLOOKUP(D907,Danh_muc_VL_DC_TB!$A$12:$G$34,7)</f>
        <v>381</v>
      </c>
      <c r="H907" s="116">
        <v>5.8000000000000003E-2</v>
      </c>
      <c r="I907" s="114">
        <f t="shared" si="114"/>
        <v>22</v>
      </c>
    </row>
    <row r="908" spans="1:9" x14ac:dyDescent="0.25">
      <c r="A908" s="176"/>
      <c r="B908" s="106"/>
      <c r="C908" s="14"/>
      <c r="D908" s="107">
        <v>4</v>
      </c>
      <c r="E908" s="100" t="str">
        <f>VLOOKUP(D908,Danh_muc_VL_DC_TB!$A$12:$G$34,2)</f>
        <v>Bàn làm việc</v>
      </c>
      <c r="F908" s="100" t="str">
        <f>VLOOKUP(D908,Danh_muc_VL_DC_TB!$A$12:$G$34,3)</f>
        <v>Cái</v>
      </c>
      <c r="G908" s="114">
        <f>VLOOKUP(D908,Danh_muc_VL_DC_TB!$A$12:$G$34,7)</f>
        <v>601</v>
      </c>
      <c r="H908" s="116">
        <v>5.8000000000000003E-2</v>
      </c>
      <c r="I908" s="114">
        <f t="shared" si="114"/>
        <v>35</v>
      </c>
    </row>
    <row r="909" spans="1:9" ht="47.25" x14ac:dyDescent="0.25">
      <c r="A909" s="176"/>
      <c r="B909" s="13" t="s">
        <v>452</v>
      </c>
      <c r="C909" s="14"/>
      <c r="D909" s="113"/>
      <c r="E909" s="106"/>
      <c r="F909" s="106"/>
      <c r="G909" s="115"/>
      <c r="H909" s="116"/>
      <c r="I909" s="114">
        <f>SUM(I910:I915)</f>
        <v>17</v>
      </c>
    </row>
    <row r="910" spans="1:9" x14ac:dyDescent="0.25">
      <c r="A910" s="176"/>
      <c r="B910" s="106"/>
      <c r="C910" s="14"/>
      <c r="D910" s="107">
        <v>17</v>
      </c>
      <c r="E910" s="100" t="str">
        <f>VLOOKUP(D910,Danh_muc_VL_DC_TB!$A$12:$G$34,2)</f>
        <v>Quần áo BHLĐ</v>
      </c>
      <c r="F910" s="100" t="str">
        <f>VLOOKUP(D910,Danh_muc_VL_DC_TB!$A$12:$G$34,3)</f>
        <v>Bộ</v>
      </c>
      <c r="G910" s="114">
        <f>VLOOKUP(D910,Danh_muc_VL_DC_TB!$A$12:$G$34,7)</f>
        <v>1282</v>
      </c>
      <c r="H910" s="116">
        <f>ROUND(H903*0.11,4)</f>
        <v>6.4000000000000003E-3</v>
      </c>
      <c r="I910" s="114">
        <f t="shared" ref="I910:I915" si="115">ROUND(G910*H910,0)</f>
        <v>8</v>
      </c>
    </row>
    <row r="911" spans="1:9" x14ac:dyDescent="0.25">
      <c r="A911" s="176"/>
      <c r="B911" s="106"/>
      <c r="C911" s="14"/>
      <c r="D911" s="107">
        <v>19</v>
      </c>
      <c r="E911" s="100" t="str">
        <f>VLOOKUP(D911,Danh_muc_VL_DC_TB!$A$12:$G$34,2)</f>
        <v>Quạt trần 0,1 kW</v>
      </c>
      <c r="F911" s="100" t="str">
        <f>VLOOKUP(D911,Danh_muc_VL_DC_TB!$A$12:$G$34,3)</f>
        <v>Cái</v>
      </c>
      <c r="G911" s="114">
        <f>VLOOKUP(D911,Danh_muc_VL_DC_TB!$A$12:$G$34,7)</f>
        <v>833</v>
      </c>
      <c r="H911" s="116">
        <f t="shared" ref="H911:H915" si="116">ROUND(H904*0.11,4)</f>
        <v>1.1000000000000001E-3</v>
      </c>
      <c r="I911" s="114">
        <f t="shared" si="115"/>
        <v>1</v>
      </c>
    </row>
    <row r="912" spans="1:9" x14ac:dyDescent="0.25">
      <c r="A912" s="176"/>
      <c r="B912" s="106"/>
      <c r="C912" s="14"/>
      <c r="D912" s="107">
        <v>18</v>
      </c>
      <c r="E912" s="100" t="str">
        <f>VLOOKUP(D912,Danh_muc_VL_DC_TB!$A$12:$G$34,2)</f>
        <v>Quạt thông gió 0,04 kW</v>
      </c>
      <c r="F912" s="100" t="str">
        <f>VLOOKUP(D912,Danh_muc_VL_DC_TB!$A$12:$G$34,3)</f>
        <v>Cái</v>
      </c>
      <c r="G912" s="114">
        <f>VLOOKUP(D912,Danh_muc_VL_DC_TB!$A$12:$G$34,7)</f>
        <v>801</v>
      </c>
      <c r="H912" s="116">
        <f t="shared" si="116"/>
        <v>1.1000000000000001E-3</v>
      </c>
      <c r="I912" s="114">
        <f t="shared" si="115"/>
        <v>1</v>
      </c>
    </row>
    <row r="913" spans="1:9" x14ac:dyDescent="0.25">
      <c r="A913" s="176"/>
      <c r="B913" s="106"/>
      <c r="C913" s="14"/>
      <c r="D913" s="107">
        <v>5</v>
      </c>
      <c r="E913" s="100" t="str">
        <f>VLOOKUP(D913,Danh_muc_VL_DC_TB!$A$12:$G$34,2)</f>
        <v>Bộ đèn neon 0,04 kW</v>
      </c>
      <c r="F913" s="100" t="str">
        <f>VLOOKUP(D913,Danh_muc_VL_DC_TB!$A$12:$G$34,3)</f>
        <v>Bộ</v>
      </c>
      <c r="G913" s="114">
        <f>VLOOKUP(D913,Danh_muc_VL_DC_TB!$A$12:$G$34,7)</f>
        <v>160</v>
      </c>
      <c r="H913" s="116">
        <f t="shared" si="116"/>
        <v>6.4000000000000003E-3</v>
      </c>
      <c r="I913" s="114">
        <f t="shared" si="115"/>
        <v>1</v>
      </c>
    </row>
    <row r="914" spans="1:9" x14ac:dyDescent="0.25">
      <c r="A914" s="176"/>
      <c r="B914" s="106"/>
      <c r="C914" s="14"/>
      <c r="D914" s="107">
        <v>9</v>
      </c>
      <c r="E914" s="100" t="str">
        <f>VLOOKUP(D914,Danh_muc_VL_DC_TB!$A$12:$G$34,2)</f>
        <v>Ghế tựa</v>
      </c>
      <c r="F914" s="100" t="str">
        <f>VLOOKUP(D914,Danh_muc_VL_DC_TB!$A$12:$G$34,3)</f>
        <v>Cái</v>
      </c>
      <c r="G914" s="114">
        <f>VLOOKUP(D914,Danh_muc_VL_DC_TB!$A$12:$G$34,7)</f>
        <v>381</v>
      </c>
      <c r="H914" s="116">
        <f t="shared" si="116"/>
        <v>6.4000000000000003E-3</v>
      </c>
      <c r="I914" s="114">
        <f t="shared" si="115"/>
        <v>2</v>
      </c>
    </row>
    <row r="915" spans="1:9" x14ac:dyDescent="0.25">
      <c r="A915" s="176"/>
      <c r="B915" s="106"/>
      <c r="C915" s="14"/>
      <c r="D915" s="107">
        <v>4</v>
      </c>
      <c r="E915" s="100" t="str">
        <f>VLOOKUP(D915,Danh_muc_VL_DC_TB!$A$12:$G$34,2)</f>
        <v>Bàn làm việc</v>
      </c>
      <c r="F915" s="100" t="str">
        <f>VLOOKUP(D915,Danh_muc_VL_DC_TB!$A$12:$G$34,3)</f>
        <v>Cái</v>
      </c>
      <c r="G915" s="114">
        <f>VLOOKUP(D915,Danh_muc_VL_DC_TB!$A$12:$G$34,7)</f>
        <v>601</v>
      </c>
      <c r="H915" s="116">
        <f t="shared" si="116"/>
        <v>6.4000000000000003E-3</v>
      </c>
      <c r="I915" s="114">
        <f t="shared" si="115"/>
        <v>4</v>
      </c>
    </row>
    <row r="916" spans="1:9" ht="31.5" x14ac:dyDescent="0.25">
      <c r="A916" s="176"/>
      <c r="B916" s="106" t="s">
        <v>89</v>
      </c>
      <c r="C916" s="14"/>
      <c r="D916" s="113"/>
      <c r="E916" s="106"/>
      <c r="F916" s="106"/>
      <c r="G916" s="115"/>
      <c r="H916" s="116"/>
      <c r="I916" s="114">
        <f>SUM(I917:I921)</f>
        <v>0</v>
      </c>
    </row>
    <row r="917" spans="1:9" x14ac:dyDescent="0.25">
      <c r="A917" s="176"/>
      <c r="B917" s="106"/>
      <c r="C917" s="119"/>
      <c r="D917" s="107">
        <v>19</v>
      </c>
      <c r="E917" s="100" t="str">
        <f>VLOOKUP(D917,Danh_muc_VL_DC_TB!$A$12:$G$34,2)</f>
        <v>Quạt trần 0,1 kW</v>
      </c>
      <c r="F917" s="100" t="str">
        <f>VLOOKUP(D917,Danh_muc_VL_DC_TB!$A$12:$G$34,3)</f>
        <v>Cái</v>
      </c>
      <c r="G917" s="114">
        <f>VLOOKUP(D917,Danh_muc_VL_DC_TB!$A$12:$G$34,7)</f>
        <v>833</v>
      </c>
      <c r="H917" s="116">
        <v>4.8000000000000001E-5</v>
      </c>
      <c r="I917" s="114">
        <f>ROUND(G917*H917,0)</f>
        <v>0</v>
      </c>
    </row>
    <row r="918" spans="1:9" x14ac:dyDescent="0.25">
      <c r="A918" s="176"/>
      <c r="B918" s="106"/>
      <c r="C918" s="119"/>
      <c r="D918" s="107">
        <v>18</v>
      </c>
      <c r="E918" s="100" t="str">
        <f>VLOOKUP(D918,Danh_muc_VL_DC_TB!$A$12:$G$34,2)</f>
        <v>Quạt thông gió 0,04 kW</v>
      </c>
      <c r="F918" s="100" t="str">
        <f>VLOOKUP(D918,Danh_muc_VL_DC_TB!$A$12:$G$34,3)</f>
        <v>Cái</v>
      </c>
      <c r="G918" s="114">
        <f>VLOOKUP(D918,Danh_muc_VL_DC_TB!$A$12:$G$34,7)</f>
        <v>801</v>
      </c>
      <c r="H918" s="116">
        <v>3.4E-5</v>
      </c>
      <c r="I918" s="114">
        <f>ROUND(G918*H918,0)</f>
        <v>0</v>
      </c>
    </row>
    <row r="919" spans="1:9" x14ac:dyDescent="0.25">
      <c r="A919" s="176"/>
      <c r="B919" s="106"/>
      <c r="C919" s="119"/>
      <c r="D919" s="107">
        <v>5</v>
      </c>
      <c r="E919" s="100" t="str">
        <f>VLOOKUP(D919,Danh_muc_VL_DC_TB!$A$12:$G$34,2)</f>
        <v>Bộ đèn neon 0,04 kW</v>
      </c>
      <c r="F919" s="100" t="str">
        <f>VLOOKUP(D919,Danh_muc_VL_DC_TB!$A$12:$G$34,3)</f>
        <v>Bộ</v>
      </c>
      <c r="G919" s="114">
        <f>VLOOKUP(D919,Danh_muc_VL_DC_TB!$A$12:$G$34,7)</f>
        <v>160</v>
      </c>
      <c r="H919" s="116">
        <v>3.4E-5</v>
      </c>
      <c r="I919" s="114">
        <f>ROUND(G919*H919,0)</f>
        <v>0</v>
      </c>
    </row>
    <row r="920" spans="1:9" x14ac:dyDescent="0.25">
      <c r="A920" s="176"/>
      <c r="B920" s="106"/>
      <c r="C920" s="119"/>
      <c r="D920" s="107">
        <v>9</v>
      </c>
      <c r="E920" s="100" t="str">
        <f>VLOOKUP(D920,Danh_muc_VL_DC_TB!$A$12:$G$34,2)</f>
        <v>Ghế tựa</v>
      </c>
      <c r="F920" s="100" t="str">
        <f>VLOOKUP(D920,Danh_muc_VL_DC_TB!$A$12:$G$34,3)</f>
        <v>Cái</v>
      </c>
      <c r="G920" s="114">
        <f>VLOOKUP(D920,Danh_muc_VL_DC_TB!$A$12:$G$34,7)</f>
        <v>381</v>
      </c>
      <c r="H920" s="116">
        <v>2.0000000000000001E-4</v>
      </c>
      <c r="I920" s="114">
        <f>ROUND(G920*H920,0)</f>
        <v>0</v>
      </c>
    </row>
    <row r="921" spans="1:9" x14ac:dyDescent="0.25">
      <c r="A921" s="176"/>
      <c r="B921" s="106"/>
      <c r="C921" s="119"/>
      <c r="D921" s="107">
        <v>4</v>
      </c>
      <c r="E921" s="100" t="str">
        <f>VLOOKUP(D921,Danh_muc_VL_DC_TB!$A$12:$G$34,2)</f>
        <v>Bàn làm việc</v>
      </c>
      <c r="F921" s="100" t="str">
        <f>VLOOKUP(D921,Danh_muc_VL_DC_TB!$A$12:$G$34,3)</f>
        <v>Cái</v>
      </c>
      <c r="G921" s="114">
        <f>VLOOKUP(D921,Danh_muc_VL_DC_TB!$A$12:$G$34,7)</f>
        <v>601</v>
      </c>
      <c r="H921" s="116">
        <v>2.0000000000000001E-4</v>
      </c>
      <c r="I921" s="114">
        <f>ROUND(G921*H921,0)</f>
        <v>0</v>
      </c>
    </row>
    <row r="922" spans="1:9" x14ac:dyDescent="0.25">
      <c r="A922" s="170" t="s">
        <v>370</v>
      </c>
      <c r="B922" s="100" t="s">
        <v>90</v>
      </c>
      <c r="C922" s="84"/>
      <c r="D922" s="107"/>
      <c r="E922" s="100"/>
      <c r="F922" s="100"/>
      <c r="G922" s="115"/>
      <c r="H922" s="116"/>
      <c r="I922" s="114"/>
    </row>
    <row r="923" spans="1:9" x14ac:dyDescent="0.25">
      <c r="A923" s="170" t="s">
        <v>351</v>
      </c>
      <c r="B923" s="100" t="s">
        <v>352</v>
      </c>
      <c r="C923" s="68"/>
      <c r="D923" s="107"/>
      <c r="E923" s="100"/>
      <c r="F923" s="100"/>
      <c r="G923" s="115"/>
      <c r="H923" s="116"/>
      <c r="I923" s="114"/>
    </row>
    <row r="924" spans="1:9" ht="31.5" x14ac:dyDescent="0.25">
      <c r="A924" s="170" t="s">
        <v>371</v>
      </c>
      <c r="B924" s="100" t="s">
        <v>83</v>
      </c>
      <c r="C924" s="10"/>
      <c r="D924" s="107"/>
      <c r="E924" s="100"/>
      <c r="F924" s="100"/>
      <c r="G924" s="115"/>
      <c r="H924" s="116"/>
      <c r="I924" s="114"/>
    </row>
    <row r="925" spans="1:9" ht="31.5" x14ac:dyDescent="0.25">
      <c r="A925" s="170" t="s">
        <v>372</v>
      </c>
      <c r="B925" s="100" t="s">
        <v>85</v>
      </c>
      <c r="C925" s="10"/>
      <c r="D925" s="107"/>
      <c r="E925" s="100"/>
      <c r="F925" s="100"/>
      <c r="G925" s="115"/>
      <c r="H925" s="116"/>
      <c r="I925" s="114"/>
    </row>
    <row r="926" spans="1:9" ht="31.5" x14ac:dyDescent="0.25">
      <c r="A926" s="176"/>
      <c r="B926" s="13" t="s">
        <v>450</v>
      </c>
      <c r="C926" s="14"/>
      <c r="D926" s="113"/>
      <c r="E926" s="106"/>
      <c r="F926" s="106"/>
      <c r="G926" s="115"/>
      <c r="H926" s="116"/>
      <c r="I926" s="114">
        <f>SUM(I927:I932)</f>
        <v>142</v>
      </c>
    </row>
    <row r="927" spans="1:9" x14ac:dyDescent="0.25">
      <c r="A927" s="176"/>
      <c r="B927" s="106"/>
      <c r="C927" s="14"/>
      <c r="D927" s="107">
        <v>17</v>
      </c>
      <c r="E927" s="100" t="str">
        <f>VLOOKUP(D927,Danh_muc_VL_DC_TB!$A$12:$G$34,2)</f>
        <v>Quần áo BHLĐ</v>
      </c>
      <c r="F927" s="100" t="str">
        <f>VLOOKUP(D927,Danh_muc_VL_DC_TB!$A$12:$G$34,3)</f>
        <v>Bộ</v>
      </c>
      <c r="G927" s="114">
        <f>VLOOKUP(D927,Danh_muc_VL_DC_TB!$A$12:$G$34,7)</f>
        <v>1282</v>
      </c>
      <c r="H927" s="116">
        <f t="shared" ref="H927:H932" si="117">ROUND(H889*0.82,6)</f>
        <v>5.2479999999999999E-2</v>
      </c>
      <c r="I927" s="114">
        <f t="shared" ref="I927:I932" si="118">ROUND(G927*H927,0)</f>
        <v>67</v>
      </c>
    </row>
    <row r="928" spans="1:9" x14ac:dyDescent="0.25">
      <c r="A928" s="176"/>
      <c r="B928" s="106"/>
      <c r="C928" s="14"/>
      <c r="D928" s="107">
        <v>19</v>
      </c>
      <c r="E928" s="100" t="str">
        <f>VLOOKUP(D928,Danh_muc_VL_DC_TB!$A$12:$G$34,2)</f>
        <v>Quạt trần 0,1 kW</v>
      </c>
      <c r="F928" s="100" t="str">
        <f>VLOOKUP(D928,Danh_muc_VL_DC_TB!$A$12:$G$34,3)</f>
        <v>Cái</v>
      </c>
      <c r="G928" s="114">
        <f>VLOOKUP(D928,Danh_muc_VL_DC_TB!$A$12:$G$34,7)</f>
        <v>833</v>
      </c>
      <c r="H928" s="116">
        <f t="shared" si="117"/>
        <v>9.0200000000000002E-3</v>
      </c>
      <c r="I928" s="114">
        <f t="shared" si="118"/>
        <v>8</v>
      </c>
    </row>
    <row r="929" spans="1:9" x14ac:dyDescent="0.25">
      <c r="A929" s="176"/>
      <c r="B929" s="106"/>
      <c r="C929" s="14"/>
      <c r="D929" s="107">
        <v>18</v>
      </c>
      <c r="E929" s="100" t="str">
        <f>VLOOKUP(D929,Danh_muc_VL_DC_TB!$A$12:$G$34,2)</f>
        <v>Quạt thông gió 0,04 kW</v>
      </c>
      <c r="F929" s="100" t="str">
        <f>VLOOKUP(D929,Danh_muc_VL_DC_TB!$A$12:$G$34,3)</f>
        <v>Cái</v>
      </c>
      <c r="G929" s="114">
        <f>VLOOKUP(D929,Danh_muc_VL_DC_TB!$A$12:$G$34,7)</f>
        <v>801</v>
      </c>
      <c r="H929" s="116">
        <f t="shared" si="117"/>
        <v>9.0200000000000002E-3</v>
      </c>
      <c r="I929" s="114">
        <f t="shared" si="118"/>
        <v>7</v>
      </c>
    </row>
    <row r="930" spans="1:9" x14ac:dyDescent="0.25">
      <c r="A930" s="176"/>
      <c r="B930" s="106"/>
      <c r="C930" s="14"/>
      <c r="D930" s="107">
        <v>5</v>
      </c>
      <c r="E930" s="100" t="str">
        <f>VLOOKUP(D930,Danh_muc_VL_DC_TB!$A$12:$G$34,2)</f>
        <v>Bộ đèn neon 0,04 kW</v>
      </c>
      <c r="F930" s="100" t="str">
        <f>VLOOKUP(D930,Danh_muc_VL_DC_TB!$A$12:$G$34,3)</f>
        <v>Bộ</v>
      </c>
      <c r="G930" s="114">
        <f>VLOOKUP(D930,Danh_muc_VL_DC_TB!$A$12:$G$34,7)</f>
        <v>160</v>
      </c>
      <c r="H930" s="116">
        <f t="shared" si="117"/>
        <v>5.2479999999999999E-2</v>
      </c>
      <c r="I930" s="114">
        <f t="shared" si="118"/>
        <v>8</v>
      </c>
    </row>
    <row r="931" spans="1:9" x14ac:dyDescent="0.25">
      <c r="A931" s="176"/>
      <c r="B931" s="106"/>
      <c r="C931" s="14"/>
      <c r="D931" s="107">
        <v>9</v>
      </c>
      <c r="E931" s="100" t="str">
        <f>VLOOKUP(D931,Danh_muc_VL_DC_TB!$A$12:$G$34,2)</f>
        <v>Ghế tựa</v>
      </c>
      <c r="F931" s="100" t="str">
        <f>VLOOKUP(D931,Danh_muc_VL_DC_TB!$A$12:$G$34,3)</f>
        <v>Cái</v>
      </c>
      <c r="G931" s="114">
        <f>VLOOKUP(D931,Danh_muc_VL_DC_TB!$A$12:$G$34,7)</f>
        <v>381</v>
      </c>
      <c r="H931" s="116">
        <f t="shared" si="117"/>
        <v>5.2479999999999999E-2</v>
      </c>
      <c r="I931" s="114">
        <f t="shared" si="118"/>
        <v>20</v>
      </c>
    </row>
    <row r="932" spans="1:9" x14ac:dyDescent="0.25">
      <c r="A932" s="176"/>
      <c r="B932" s="106"/>
      <c r="C932" s="14"/>
      <c r="D932" s="107">
        <v>4</v>
      </c>
      <c r="E932" s="100" t="str">
        <f>VLOOKUP(D932,Danh_muc_VL_DC_TB!$A$12:$G$34,2)</f>
        <v>Bàn làm việc</v>
      </c>
      <c r="F932" s="100" t="str">
        <f>VLOOKUP(D932,Danh_muc_VL_DC_TB!$A$12:$G$34,3)</f>
        <v>Cái</v>
      </c>
      <c r="G932" s="114">
        <f>VLOOKUP(D932,Danh_muc_VL_DC_TB!$A$12:$G$34,7)</f>
        <v>601</v>
      </c>
      <c r="H932" s="116">
        <f t="shared" si="117"/>
        <v>5.2479999999999999E-2</v>
      </c>
      <c r="I932" s="114">
        <f t="shared" si="118"/>
        <v>32</v>
      </c>
    </row>
    <row r="933" spans="1:9" ht="47.25" x14ac:dyDescent="0.25">
      <c r="A933" s="176"/>
      <c r="B933" s="13" t="s">
        <v>453</v>
      </c>
      <c r="C933" s="14"/>
      <c r="D933" s="113"/>
      <c r="E933" s="106"/>
      <c r="F933" s="106"/>
      <c r="G933" s="115"/>
      <c r="H933" s="116"/>
      <c r="I933" s="114">
        <f>SUM(I934:I939)</f>
        <v>15</v>
      </c>
    </row>
    <row r="934" spans="1:9" x14ac:dyDescent="0.25">
      <c r="A934" s="176"/>
      <c r="B934" s="106"/>
      <c r="C934" s="14"/>
      <c r="D934" s="107">
        <v>17</v>
      </c>
      <c r="E934" s="100" t="str">
        <f>VLOOKUP(D934,Danh_muc_VL_DC_TB!$A$12:$G$34,2)</f>
        <v>Quần áo BHLĐ</v>
      </c>
      <c r="F934" s="100" t="str">
        <f>VLOOKUP(D934,Danh_muc_VL_DC_TB!$A$12:$G$34,3)</f>
        <v>Bộ</v>
      </c>
      <c r="G934" s="114">
        <f>VLOOKUP(D934,Danh_muc_VL_DC_TB!$A$12:$G$34,7)</f>
        <v>1282</v>
      </c>
      <c r="H934" s="116">
        <f>ROUND(H927*0.11,4)</f>
        <v>5.7999999999999996E-3</v>
      </c>
      <c r="I934" s="114">
        <f t="shared" ref="I934:I939" si="119">ROUND(G934*H934,0)</f>
        <v>7</v>
      </c>
    </row>
    <row r="935" spans="1:9" x14ac:dyDescent="0.25">
      <c r="A935" s="176"/>
      <c r="B935" s="106"/>
      <c r="C935" s="14"/>
      <c r="D935" s="107">
        <v>19</v>
      </c>
      <c r="E935" s="100" t="str">
        <f>VLOOKUP(D935,Danh_muc_VL_DC_TB!$A$12:$G$34,2)</f>
        <v>Quạt trần 0,1 kW</v>
      </c>
      <c r="F935" s="100" t="str">
        <f>VLOOKUP(D935,Danh_muc_VL_DC_TB!$A$12:$G$34,3)</f>
        <v>Cái</v>
      </c>
      <c r="G935" s="114">
        <f>VLOOKUP(D935,Danh_muc_VL_DC_TB!$A$12:$G$34,7)</f>
        <v>833</v>
      </c>
      <c r="H935" s="116">
        <f t="shared" ref="H935:H939" si="120">ROUND(H928*0.11,4)</f>
        <v>1E-3</v>
      </c>
      <c r="I935" s="114">
        <f t="shared" si="119"/>
        <v>1</v>
      </c>
    </row>
    <row r="936" spans="1:9" x14ac:dyDescent="0.25">
      <c r="A936" s="176"/>
      <c r="B936" s="106"/>
      <c r="C936" s="14"/>
      <c r="D936" s="107">
        <v>18</v>
      </c>
      <c r="E936" s="100" t="str">
        <f>VLOOKUP(D936,Danh_muc_VL_DC_TB!$A$12:$G$34,2)</f>
        <v>Quạt thông gió 0,04 kW</v>
      </c>
      <c r="F936" s="100" t="str">
        <f>VLOOKUP(D936,Danh_muc_VL_DC_TB!$A$12:$G$34,3)</f>
        <v>Cái</v>
      </c>
      <c r="G936" s="114">
        <f>VLOOKUP(D936,Danh_muc_VL_DC_TB!$A$12:$G$34,7)</f>
        <v>801</v>
      </c>
      <c r="H936" s="116">
        <f t="shared" si="120"/>
        <v>1E-3</v>
      </c>
      <c r="I936" s="114">
        <f t="shared" si="119"/>
        <v>1</v>
      </c>
    </row>
    <row r="937" spans="1:9" x14ac:dyDescent="0.25">
      <c r="A937" s="176"/>
      <c r="B937" s="106"/>
      <c r="C937" s="14"/>
      <c r="D937" s="107">
        <v>5</v>
      </c>
      <c r="E937" s="100" t="str">
        <f>VLOOKUP(D937,Danh_muc_VL_DC_TB!$A$12:$G$34,2)</f>
        <v>Bộ đèn neon 0,04 kW</v>
      </c>
      <c r="F937" s="100" t="str">
        <f>VLOOKUP(D937,Danh_muc_VL_DC_TB!$A$12:$G$34,3)</f>
        <v>Bộ</v>
      </c>
      <c r="G937" s="114">
        <f>VLOOKUP(D937,Danh_muc_VL_DC_TB!$A$12:$G$34,7)</f>
        <v>160</v>
      </c>
      <c r="H937" s="116">
        <f t="shared" si="120"/>
        <v>5.7999999999999996E-3</v>
      </c>
      <c r="I937" s="114">
        <f t="shared" si="119"/>
        <v>1</v>
      </c>
    </row>
    <row r="938" spans="1:9" x14ac:dyDescent="0.25">
      <c r="A938" s="176"/>
      <c r="B938" s="106"/>
      <c r="C938" s="14"/>
      <c r="D938" s="107">
        <v>9</v>
      </c>
      <c r="E938" s="100" t="str">
        <f>VLOOKUP(D938,Danh_muc_VL_DC_TB!$A$12:$G$34,2)</f>
        <v>Ghế tựa</v>
      </c>
      <c r="F938" s="100" t="str">
        <f>VLOOKUP(D938,Danh_muc_VL_DC_TB!$A$12:$G$34,3)</f>
        <v>Cái</v>
      </c>
      <c r="G938" s="114">
        <f>VLOOKUP(D938,Danh_muc_VL_DC_TB!$A$12:$G$34,7)</f>
        <v>381</v>
      </c>
      <c r="H938" s="116">
        <f t="shared" si="120"/>
        <v>5.7999999999999996E-3</v>
      </c>
      <c r="I938" s="114">
        <f t="shared" si="119"/>
        <v>2</v>
      </c>
    </row>
    <row r="939" spans="1:9" x14ac:dyDescent="0.25">
      <c r="A939" s="176"/>
      <c r="B939" s="106"/>
      <c r="C939" s="14"/>
      <c r="D939" s="107">
        <v>4</v>
      </c>
      <c r="E939" s="100" t="str">
        <f>VLOOKUP(D939,Danh_muc_VL_DC_TB!$A$12:$G$34,2)</f>
        <v>Bàn làm việc</v>
      </c>
      <c r="F939" s="100" t="str">
        <f>VLOOKUP(D939,Danh_muc_VL_DC_TB!$A$12:$G$34,3)</f>
        <v>Cái</v>
      </c>
      <c r="G939" s="114">
        <f>VLOOKUP(D939,Danh_muc_VL_DC_TB!$A$12:$G$34,7)</f>
        <v>601</v>
      </c>
      <c r="H939" s="116">
        <f t="shared" si="120"/>
        <v>5.7999999999999996E-3</v>
      </c>
      <c r="I939" s="114">
        <f t="shared" si="119"/>
        <v>3</v>
      </c>
    </row>
    <row r="940" spans="1:9" x14ac:dyDescent="0.25">
      <c r="A940" s="176"/>
      <c r="B940" s="13" t="s">
        <v>451</v>
      </c>
      <c r="C940" s="14"/>
      <c r="D940" s="113"/>
      <c r="E940" s="106"/>
      <c r="F940" s="106"/>
      <c r="G940" s="115"/>
      <c r="H940" s="116"/>
      <c r="I940" s="114">
        <f>SUM(I941:I946)</f>
        <v>130</v>
      </c>
    </row>
    <row r="941" spans="1:9" x14ac:dyDescent="0.25">
      <c r="A941" s="176"/>
      <c r="B941" s="106"/>
      <c r="C941" s="14"/>
      <c r="D941" s="107">
        <v>17</v>
      </c>
      <c r="E941" s="100" t="str">
        <f>VLOOKUP(D941,Danh_muc_VL_DC_TB!$A$12:$G$34,2)</f>
        <v>Quần áo BHLĐ</v>
      </c>
      <c r="F941" s="100" t="str">
        <f>VLOOKUP(D941,Danh_muc_VL_DC_TB!$A$12:$G$34,3)</f>
        <v>Bộ</v>
      </c>
      <c r="G941" s="114">
        <f>VLOOKUP(D941,Danh_muc_VL_DC_TB!$A$12:$G$34,7)</f>
        <v>1282</v>
      </c>
      <c r="H941" s="116">
        <f t="shared" ref="H941:H946" si="121">ROUND(H903*0.82,6)</f>
        <v>4.7559999999999998E-2</v>
      </c>
      <c r="I941" s="114">
        <f t="shared" ref="I941:I946" si="122">ROUND(G941*H941,0)</f>
        <v>61</v>
      </c>
    </row>
    <row r="942" spans="1:9" x14ac:dyDescent="0.25">
      <c r="A942" s="176"/>
      <c r="B942" s="106"/>
      <c r="C942" s="14"/>
      <c r="D942" s="107">
        <v>19</v>
      </c>
      <c r="E942" s="100" t="str">
        <f>VLOOKUP(D942,Danh_muc_VL_DC_TB!$A$12:$G$34,2)</f>
        <v>Quạt trần 0,1 kW</v>
      </c>
      <c r="F942" s="100" t="str">
        <f>VLOOKUP(D942,Danh_muc_VL_DC_TB!$A$12:$G$34,3)</f>
        <v>Cái</v>
      </c>
      <c r="G942" s="114">
        <f>VLOOKUP(D942,Danh_muc_VL_DC_TB!$A$12:$G$34,7)</f>
        <v>833</v>
      </c>
      <c r="H942" s="116">
        <f t="shared" si="121"/>
        <v>8.2000000000000007E-3</v>
      </c>
      <c r="I942" s="114">
        <f t="shared" si="122"/>
        <v>7</v>
      </c>
    </row>
    <row r="943" spans="1:9" x14ac:dyDescent="0.25">
      <c r="A943" s="176"/>
      <c r="B943" s="106"/>
      <c r="C943" s="14"/>
      <c r="D943" s="107">
        <v>18</v>
      </c>
      <c r="E943" s="100" t="str">
        <f>VLOOKUP(D943,Danh_muc_VL_DC_TB!$A$12:$G$34,2)</f>
        <v>Quạt thông gió 0,04 kW</v>
      </c>
      <c r="F943" s="100" t="str">
        <f>VLOOKUP(D943,Danh_muc_VL_DC_TB!$A$12:$G$34,3)</f>
        <v>Cái</v>
      </c>
      <c r="G943" s="114">
        <f>VLOOKUP(D943,Danh_muc_VL_DC_TB!$A$12:$G$34,7)</f>
        <v>801</v>
      </c>
      <c r="H943" s="116">
        <f t="shared" si="121"/>
        <v>8.2000000000000007E-3</v>
      </c>
      <c r="I943" s="114">
        <f t="shared" si="122"/>
        <v>7</v>
      </c>
    </row>
    <row r="944" spans="1:9" x14ac:dyDescent="0.25">
      <c r="A944" s="176"/>
      <c r="B944" s="106"/>
      <c r="C944" s="14"/>
      <c r="D944" s="107">
        <v>5</v>
      </c>
      <c r="E944" s="100" t="str">
        <f>VLOOKUP(D944,Danh_muc_VL_DC_TB!$A$12:$G$34,2)</f>
        <v>Bộ đèn neon 0,04 kW</v>
      </c>
      <c r="F944" s="100" t="str">
        <f>VLOOKUP(D944,Danh_muc_VL_DC_TB!$A$12:$G$34,3)</f>
        <v>Bộ</v>
      </c>
      <c r="G944" s="114">
        <f>VLOOKUP(D944,Danh_muc_VL_DC_TB!$A$12:$G$34,7)</f>
        <v>160</v>
      </c>
      <c r="H944" s="116">
        <f t="shared" si="121"/>
        <v>4.7559999999999998E-2</v>
      </c>
      <c r="I944" s="114">
        <f t="shared" si="122"/>
        <v>8</v>
      </c>
    </row>
    <row r="945" spans="1:9" x14ac:dyDescent="0.25">
      <c r="A945" s="176"/>
      <c r="B945" s="106"/>
      <c r="C945" s="14"/>
      <c r="D945" s="107">
        <v>9</v>
      </c>
      <c r="E945" s="100" t="str">
        <f>VLOOKUP(D945,Danh_muc_VL_DC_TB!$A$12:$G$34,2)</f>
        <v>Ghế tựa</v>
      </c>
      <c r="F945" s="100" t="str">
        <f>VLOOKUP(D945,Danh_muc_VL_DC_TB!$A$12:$G$34,3)</f>
        <v>Cái</v>
      </c>
      <c r="G945" s="114">
        <f>VLOOKUP(D945,Danh_muc_VL_DC_TB!$A$12:$G$34,7)</f>
        <v>381</v>
      </c>
      <c r="H945" s="116">
        <f t="shared" si="121"/>
        <v>4.7559999999999998E-2</v>
      </c>
      <c r="I945" s="114">
        <f t="shared" si="122"/>
        <v>18</v>
      </c>
    </row>
    <row r="946" spans="1:9" x14ac:dyDescent="0.25">
      <c r="A946" s="176"/>
      <c r="B946" s="106"/>
      <c r="C946" s="14"/>
      <c r="D946" s="107">
        <v>4</v>
      </c>
      <c r="E946" s="100" t="str">
        <f>VLOOKUP(D946,Danh_muc_VL_DC_TB!$A$12:$G$34,2)</f>
        <v>Bàn làm việc</v>
      </c>
      <c r="F946" s="100" t="str">
        <f>VLOOKUP(D946,Danh_muc_VL_DC_TB!$A$12:$G$34,3)</f>
        <v>Cái</v>
      </c>
      <c r="G946" s="114">
        <f>VLOOKUP(D946,Danh_muc_VL_DC_TB!$A$12:$G$34,7)</f>
        <v>601</v>
      </c>
      <c r="H946" s="116">
        <f t="shared" si="121"/>
        <v>4.7559999999999998E-2</v>
      </c>
      <c r="I946" s="114">
        <f t="shared" si="122"/>
        <v>29</v>
      </c>
    </row>
    <row r="947" spans="1:9" ht="47.25" x14ac:dyDescent="0.25">
      <c r="A947" s="176"/>
      <c r="B947" s="13" t="s">
        <v>452</v>
      </c>
      <c r="C947" s="14"/>
      <c r="D947" s="113"/>
      <c r="E947" s="106"/>
      <c r="F947" s="106"/>
      <c r="G947" s="115"/>
      <c r="H947" s="116"/>
      <c r="I947" s="114">
        <f>SUM(I948:I953)</f>
        <v>15</v>
      </c>
    </row>
    <row r="948" spans="1:9" x14ac:dyDescent="0.25">
      <c r="A948" s="176"/>
      <c r="B948" s="106"/>
      <c r="C948" s="14"/>
      <c r="D948" s="107">
        <v>17</v>
      </c>
      <c r="E948" s="100" t="str">
        <f>VLOOKUP(D948,Danh_muc_VL_DC_TB!$A$12:$G$34,2)</f>
        <v>Quần áo BHLĐ</v>
      </c>
      <c r="F948" s="100" t="str">
        <f>VLOOKUP(D948,Danh_muc_VL_DC_TB!$A$12:$G$34,3)</f>
        <v>Bộ</v>
      </c>
      <c r="G948" s="114">
        <f>VLOOKUP(D948,Danh_muc_VL_DC_TB!$A$12:$G$34,7)</f>
        <v>1282</v>
      </c>
      <c r="H948" s="116">
        <f>ROUND(H941*0.11,4)</f>
        <v>5.1999999999999998E-3</v>
      </c>
      <c r="I948" s="114">
        <f t="shared" ref="I948:I953" si="123">ROUND(G948*H948,0)</f>
        <v>7</v>
      </c>
    </row>
    <row r="949" spans="1:9" x14ac:dyDescent="0.25">
      <c r="A949" s="176"/>
      <c r="B949" s="106"/>
      <c r="C949" s="14"/>
      <c r="D949" s="107">
        <v>19</v>
      </c>
      <c r="E949" s="100" t="str">
        <f>VLOOKUP(D949,Danh_muc_VL_DC_TB!$A$12:$G$34,2)</f>
        <v>Quạt trần 0,1 kW</v>
      </c>
      <c r="F949" s="100" t="str">
        <f>VLOOKUP(D949,Danh_muc_VL_DC_TB!$A$12:$G$34,3)</f>
        <v>Cái</v>
      </c>
      <c r="G949" s="114">
        <f>VLOOKUP(D949,Danh_muc_VL_DC_TB!$A$12:$G$34,7)</f>
        <v>833</v>
      </c>
      <c r="H949" s="116">
        <f t="shared" ref="H949:H953" si="124">ROUND(H942*0.11,4)</f>
        <v>8.9999999999999998E-4</v>
      </c>
      <c r="I949" s="114">
        <f t="shared" si="123"/>
        <v>1</v>
      </c>
    </row>
    <row r="950" spans="1:9" x14ac:dyDescent="0.25">
      <c r="A950" s="176"/>
      <c r="B950" s="106"/>
      <c r="C950" s="14"/>
      <c r="D950" s="107">
        <v>18</v>
      </c>
      <c r="E950" s="100" t="str">
        <f>VLOOKUP(D950,Danh_muc_VL_DC_TB!$A$12:$G$34,2)</f>
        <v>Quạt thông gió 0,04 kW</v>
      </c>
      <c r="F950" s="100" t="str">
        <f>VLOOKUP(D950,Danh_muc_VL_DC_TB!$A$12:$G$34,3)</f>
        <v>Cái</v>
      </c>
      <c r="G950" s="114">
        <f>VLOOKUP(D950,Danh_muc_VL_DC_TB!$A$12:$G$34,7)</f>
        <v>801</v>
      </c>
      <c r="H950" s="116">
        <f t="shared" si="124"/>
        <v>8.9999999999999998E-4</v>
      </c>
      <c r="I950" s="114">
        <f t="shared" si="123"/>
        <v>1</v>
      </c>
    </row>
    <row r="951" spans="1:9" x14ac:dyDescent="0.25">
      <c r="A951" s="176"/>
      <c r="B951" s="106"/>
      <c r="C951" s="14"/>
      <c r="D951" s="107">
        <v>5</v>
      </c>
      <c r="E951" s="100" t="str">
        <f>VLOOKUP(D951,Danh_muc_VL_DC_TB!$A$12:$G$34,2)</f>
        <v>Bộ đèn neon 0,04 kW</v>
      </c>
      <c r="F951" s="100" t="str">
        <f>VLOOKUP(D951,Danh_muc_VL_DC_TB!$A$12:$G$34,3)</f>
        <v>Bộ</v>
      </c>
      <c r="G951" s="114">
        <f>VLOOKUP(D951,Danh_muc_VL_DC_TB!$A$12:$G$34,7)</f>
        <v>160</v>
      </c>
      <c r="H951" s="116">
        <f t="shared" si="124"/>
        <v>5.1999999999999998E-3</v>
      </c>
      <c r="I951" s="114">
        <f t="shared" si="123"/>
        <v>1</v>
      </c>
    </row>
    <row r="952" spans="1:9" x14ac:dyDescent="0.25">
      <c r="A952" s="176"/>
      <c r="B952" s="106"/>
      <c r="C952" s="14"/>
      <c r="D952" s="107">
        <v>9</v>
      </c>
      <c r="E952" s="100" t="str">
        <f>VLOOKUP(D952,Danh_muc_VL_DC_TB!$A$12:$G$34,2)</f>
        <v>Ghế tựa</v>
      </c>
      <c r="F952" s="100" t="str">
        <f>VLOOKUP(D952,Danh_muc_VL_DC_TB!$A$12:$G$34,3)</f>
        <v>Cái</v>
      </c>
      <c r="G952" s="114">
        <f>VLOOKUP(D952,Danh_muc_VL_DC_TB!$A$12:$G$34,7)</f>
        <v>381</v>
      </c>
      <c r="H952" s="116">
        <f t="shared" si="124"/>
        <v>5.1999999999999998E-3</v>
      </c>
      <c r="I952" s="114">
        <f t="shared" si="123"/>
        <v>2</v>
      </c>
    </row>
    <row r="953" spans="1:9" x14ac:dyDescent="0.25">
      <c r="A953" s="176"/>
      <c r="B953" s="106"/>
      <c r="C953" s="14"/>
      <c r="D953" s="107">
        <v>4</v>
      </c>
      <c r="E953" s="100" t="str">
        <f>VLOOKUP(D953,Danh_muc_VL_DC_TB!$A$12:$G$34,2)</f>
        <v>Bàn làm việc</v>
      </c>
      <c r="F953" s="100" t="str">
        <f>VLOOKUP(D953,Danh_muc_VL_DC_TB!$A$12:$G$34,3)</f>
        <v>Cái</v>
      </c>
      <c r="G953" s="114">
        <f>VLOOKUP(D953,Danh_muc_VL_DC_TB!$A$12:$G$34,7)</f>
        <v>601</v>
      </c>
      <c r="H953" s="116">
        <f t="shared" si="124"/>
        <v>5.1999999999999998E-3</v>
      </c>
      <c r="I953" s="114">
        <f t="shared" si="123"/>
        <v>3</v>
      </c>
    </row>
    <row r="954" spans="1:9" ht="31.5" x14ac:dyDescent="0.25">
      <c r="A954" s="176"/>
      <c r="B954" s="106" t="s">
        <v>89</v>
      </c>
      <c r="C954" s="14"/>
      <c r="D954" s="113"/>
      <c r="E954" s="106"/>
      <c r="F954" s="106"/>
      <c r="G954" s="115"/>
      <c r="H954" s="116"/>
      <c r="I954" s="114">
        <f>SUM(I955:I959)</f>
        <v>0</v>
      </c>
    </row>
    <row r="955" spans="1:9" x14ac:dyDescent="0.25">
      <c r="A955" s="176"/>
      <c r="B955" s="106"/>
      <c r="C955" s="119"/>
      <c r="D955" s="107">
        <v>19</v>
      </c>
      <c r="E955" s="100" t="str">
        <f>VLOOKUP(D955,Danh_muc_VL_DC_TB!$A$12:$G$34,2)</f>
        <v>Quạt trần 0,1 kW</v>
      </c>
      <c r="F955" s="100" t="str">
        <f>VLOOKUP(D955,Danh_muc_VL_DC_TB!$A$12:$G$34,3)</f>
        <v>Cái</v>
      </c>
      <c r="G955" s="114">
        <f>VLOOKUP(D955,Danh_muc_VL_DC_TB!$A$12:$G$34,7)</f>
        <v>833</v>
      </c>
      <c r="H955" s="116">
        <f>ROUND(H917*0.82,6)</f>
        <v>3.8999999999999999E-5</v>
      </c>
      <c r="I955" s="114">
        <f>ROUND(G955*H955,0)</f>
        <v>0</v>
      </c>
    </row>
    <row r="956" spans="1:9" x14ac:dyDescent="0.25">
      <c r="A956" s="176"/>
      <c r="B956" s="106"/>
      <c r="C956" s="119"/>
      <c r="D956" s="107">
        <v>18</v>
      </c>
      <c r="E956" s="100" t="str">
        <f>VLOOKUP(D956,Danh_muc_VL_DC_TB!$A$12:$G$34,2)</f>
        <v>Quạt thông gió 0,04 kW</v>
      </c>
      <c r="F956" s="100" t="str">
        <f>VLOOKUP(D956,Danh_muc_VL_DC_TB!$A$12:$G$34,3)</f>
        <v>Cái</v>
      </c>
      <c r="G956" s="114">
        <f>VLOOKUP(D956,Danh_muc_VL_DC_TB!$A$12:$G$34,7)</f>
        <v>801</v>
      </c>
      <c r="H956" s="116">
        <f>ROUND(H918*0.82,6)</f>
        <v>2.8E-5</v>
      </c>
      <c r="I956" s="114">
        <f>ROUND(G956*H956,0)</f>
        <v>0</v>
      </c>
    </row>
    <row r="957" spans="1:9" x14ac:dyDescent="0.25">
      <c r="A957" s="176"/>
      <c r="B957" s="106"/>
      <c r="C957" s="119"/>
      <c r="D957" s="107">
        <v>5</v>
      </c>
      <c r="E957" s="100" t="str">
        <f>VLOOKUP(D957,Danh_muc_VL_DC_TB!$A$12:$G$34,2)</f>
        <v>Bộ đèn neon 0,04 kW</v>
      </c>
      <c r="F957" s="100" t="str">
        <f>VLOOKUP(D957,Danh_muc_VL_DC_TB!$A$12:$G$34,3)</f>
        <v>Bộ</v>
      </c>
      <c r="G957" s="114">
        <f>VLOOKUP(D957,Danh_muc_VL_DC_TB!$A$12:$G$34,7)</f>
        <v>160</v>
      </c>
      <c r="H957" s="116">
        <f>ROUND(H919*0.82,6)</f>
        <v>2.8E-5</v>
      </c>
      <c r="I957" s="114">
        <f>ROUND(G957*H957,0)</f>
        <v>0</v>
      </c>
    </row>
    <row r="958" spans="1:9" x14ac:dyDescent="0.25">
      <c r="A958" s="176"/>
      <c r="B958" s="106"/>
      <c r="C958" s="119"/>
      <c r="D958" s="107">
        <v>9</v>
      </c>
      <c r="E958" s="100" t="str">
        <f>VLOOKUP(D958,Danh_muc_VL_DC_TB!$A$12:$G$34,2)</f>
        <v>Ghế tựa</v>
      </c>
      <c r="F958" s="100" t="str">
        <f>VLOOKUP(D958,Danh_muc_VL_DC_TB!$A$12:$G$34,3)</f>
        <v>Cái</v>
      </c>
      <c r="G958" s="114">
        <f>VLOOKUP(D958,Danh_muc_VL_DC_TB!$A$12:$G$34,7)</f>
        <v>381</v>
      </c>
      <c r="H958" s="116">
        <f>ROUND(H920*0.82,6)</f>
        <v>1.64E-4</v>
      </c>
      <c r="I958" s="114">
        <f>ROUND(G958*H958,0)</f>
        <v>0</v>
      </c>
    </row>
    <row r="959" spans="1:9" x14ac:dyDescent="0.25">
      <c r="A959" s="176"/>
      <c r="B959" s="106"/>
      <c r="C959" s="119"/>
      <c r="D959" s="107">
        <v>4</v>
      </c>
      <c r="E959" s="100" t="str">
        <f>VLOOKUP(D959,Danh_muc_VL_DC_TB!$A$12:$G$34,2)</f>
        <v>Bàn làm việc</v>
      </c>
      <c r="F959" s="100" t="str">
        <f>VLOOKUP(D959,Danh_muc_VL_DC_TB!$A$12:$G$34,3)</f>
        <v>Cái</v>
      </c>
      <c r="G959" s="114">
        <f>VLOOKUP(D959,Danh_muc_VL_DC_TB!$A$12:$G$34,7)</f>
        <v>601</v>
      </c>
      <c r="H959" s="116">
        <f>ROUND(H921*0.82,6)</f>
        <v>1.64E-4</v>
      </c>
      <c r="I959" s="114">
        <f>ROUND(G959*H959,0)</f>
        <v>0</v>
      </c>
    </row>
    <row r="960" spans="1:9" x14ac:dyDescent="0.25">
      <c r="A960" s="170" t="s">
        <v>373</v>
      </c>
      <c r="B960" s="100" t="s">
        <v>90</v>
      </c>
      <c r="C960" s="84"/>
      <c r="D960" s="107"/>
      <c r="E960" s="100"/>
      <c r="F960" s="100"/>
      <c r="G960" s="115"/>
      <c r="H960" s="116"/>
      <c r="I960" s="114"/>
    </row>
    <row r="961" spans="1:9" ht="63" x14ac:dyDescent="0.25">
      <c r="A961" s="175" t="s">
        <v>251</v>
      </c>
      <c r="B961" s="99" t="s">
        <v>457</v>
      </c>
      <c r="C961" s="152"/>
      <c r="D961" s="112"/>
      <c r="E961" s="99"/>
      <c r="F961" s="99"/>
      <c r="G961" s="149"/>
      <c r="H961" s="150"/>
      <c r="I961" s="151"/>
    </row>
    <row r="962" spans="1:9" x14ac:dyDescent="0.25">
      <c r="A962" s="170" t="s">
        <v>252</v>
      </c>
      <c r="B962" s="100" t="s">
        <v>350</v>
      </c>
      <c r="C962" s="68"/>
      <c r="D962" s="107"/>
      <c r="E962" s="100"/>
      <c r="F962" s="100"/>
      <c r="G962" s="115"/>
      <c r="H962" s="116"/>
      <c r="I962" s="114"/>
    </row>
    <row r="963" spans="1:9" ht="31.5" x14ac:dyDescent="0.25">
      <c r="A963" s="170" t="s">
        <v>362</v>
      </c>
      <c r="B963" s="100" t="s">
        <v>83</v>
      </c>
      <c r="C963" s="10"/>
      <c r="D963" s="107"/>
      <c r="E963" s="100"/>
      <c r="F963" s="100"/>
      <c r="G963" s="115"/>
      <c r="H963" s="116"/>
      <c r="I963" s="114"/>
    </row>
    <row r="964" spans="1:9" ht="31.5" x14ac:dyDescent="0.25">
      <c r="A964" s="170" t="s">
        <v>363</v>
      </c>
      <c r="B964" s="100" t="s">
        <v>85</v>
      </c>
      <c r="C964" s="10"/>
      <c r="D964" s="107"/>
      <c r="E964" s="100"/>
      <c r="F964" s="100"/>
      <c r="G964" s="115"/>
      <c r="H964" s="116"/>
      <c r="I964" s="114"/>
    </row>
    <row r="965" spans="1:9" ht="31.5" x14ac:dyDescent="0.25">
      <c r="A965" s="176"/>
      <c r="B965" s="13" t="s">
        <v>450</v>
      </c>
      <c r="C965" s="14"/>
      <c r="D965" s="113"/>
      <c r="E965" s="106"/>
      <c r="F965" s="106"/>
      <c r="G965" s="115"/>
      <c r="H965" s="116"/>
      <c r="I965" s="114">
        <f>SUM(I966:I971)</f>
        <v>136</v>
      </c>
    </row>
    <row r="966" spans="1:9" x14ac:dyDescent="0.25">
      <c r="A966" s="176"/>
      <c r="B966" s="106"/>
      <c r="C966" s="14"/>
      <c r="D966" s="107">
        <v>17</v>
      </c>
      <c r="E966" s="100" t="str">
        <f>VLOOKUP(D966,Danh_muc_VL_DC_TB!$A$12:$G$34,2)</f>
        <v>Quần áo BHLĐ</v>
      </c>
      <c r="F966" s="100" t="str">
        <f>VLOOKUP(D966,Danh_muc_VL_DC_TB!$A$12:$G$34,3)</f>
        <v>Bộ</v>
      </c>
      <c r="G966" s="114">
        <f>VLOOKUP(D966,Danh_muc_VL_DC_TB!$A$12:$G$34,7)</f>
        <v>1282</v>
      </c>
      <c r="H966" s="116">
        <f>ROUND(H889*0.79,6)</f>
        <v>5.0560000000000001E-2</v>
      </c>
      <c r="I966" s="114">
        <f t="shared" ref="I966:I971" si="125">ROUND(G966*H966,0)</f>
        <v>65</v>
      </c>
    </row>
    <row r="967" spans="1:9" x14ac:dyDescent="0.25">
      <c r="A967" s="176"/>
      <c r="B967" s="106"/>
      <c r="C967" s="14"/>
      <c r="D967" s="107">
        <v>19</v>
      </c>
      <c r="E967" s="100" t="str">
        <f>VLOOKUP(D967,Danh_muc_VL_DC_TB!$A$12:$G$34,2)</f>
        <v>Quạt trần 0,1 kW</v>
      </c>
      <c r="F967" s="100" t="str">
        <f>VLOOKUP(D967,Danh_muc_VL_DC_TB!$A$12:$G$34,3)</f>
        <v>Cái</v>
      </c>
      <c r="G967" s="114">
        <f>VLOOKUP(D967,Danh_muc_VL_DC_TB!$A$12:$G$34,7)</f>
        <v>833</v>
      </c>
      <c r="H967" s="116">
        <f t="shared" ref="H967:H984" si="126">ROUND(H890*0.79,6)</f>
        <v>8.6899999999999998E-3</v>
      </c>
      <c r="I967" s="114">
        <f t="shared" si="125"/>
        <v>7</v>
      </c>
    </row>
    <row r="968" spans="1:9" x14ac:dyDescent="0.25">
      <c r="A968" s="176"/>
      <c r="B968" s="106"/>
      <c r="C968" s="14"/>
      <c r="D968" s="107">
        <v>18</v>
      </c>
      <c r="E968" s="100" t="str">
        <f>VLOOKUP(D968,Danh_muc_VL_DC_TB!$A$12:$G$34,2)</f>
        <v>Quạt thông gió 0,04 kW</v>
      </c>
      <c r="F968" s="100" t="str">
        <f>VLOOKUP(D968,Danh_muc_VL_DC_TB!$A$12:$G$34,3)</f>
        <v>Cái</v>
      </c>
      <c r="G968" s="114">
        <f>VLOOKUP(D968,Danh_muc_VL_DC_TB!$A$12:$G$34,7)</f>
        <v>801</v>
      </c>
      <c r="H968" s="116">
        <f t="shared" si="126"/>
        <v>8.6899999999999998E-3</v>
      </c>
      <c r="I968" s="114">
        <f t="shared" si="125"/>
        <v>7</v>
      </c>
    </row>
    <row r="969" spans="1:9" x14ac:dyDescent="0.25">
      <c r="A969" s="176"/>
      <c r="B969" s="106"/>
      <c r="C969" s="14"/>
      <c r="D969" s="107">
        <v>5</v>
      </c>
      <c r="E969" s="100" t="str">
        <f>VLOOKUP(D969,Danh_muc_VL_DC_TB!$A$12:$G$34,2)</f>
        <v>Bộ đèn neon 0,04 kW</v>
      </c>
      <c r="F969" s="100" t="str">
        <f>VLOOKUP(D969,Danh_muc_VL_DC_TB!$A$12:$G$34,3)</f>
        <v>Bộ</v>
      </c>
      <c r="G969" s="114">
        <f>VLOOKUP(D969,Danh_muc_VL_DC_TB!$A$12:$G$34,7)</f>
        <v>160</v>
      </c>
      <c r="H969" s="116">
        <f t="shared" si="126"/>
        <v>5.0560000000000001E-2</v>
      </c>
      <c r="I969" s="114">
        <f t="shared" si="125"/>
        <v>8</v>
      </c>
    </row>
    <row r="970" spans="1:9" x14ac:dyDescent="0.25">
      <c r="A970" s="176"/>
      <c r="B970" s="106"/>
      <c r="C970" s="14"/>
      <c r="D970" s="107">
        <v>9</v>
      </c>
      <c r="E970" s="100" t="str">
        <f>VLOOKUP(D970,Danh_muc_VL_DC_TB!$A$12:$G$34,2)</f>
        <v>Ghế tựa</v>
      </c>
      <c r="F970" s="100" t="str">
        <f>VLOOKUP(D970,Danh_muc_VL_DC_TB!$A$12:$G$34,3)</f>
        <v>Cái</v>
      </c>
      <c r="G970" s="114">
        <f>VLOOKUP(D970,Danh_muc_VL_DC_TB!$A$12:$G$34,7)</f>
        <v>381</v>
      </c>
      <c r="H970" s="116">
        <f t="shared" si="126"/>
        <v>5.0560000000000001E-2</v>
      </c>
      <c r="I970" s="114">
        <f t="shared" si="125"/>
        <v>19</v>
      </c>
    </row>
    <row r="971" spans="1:9" x14ac:dyDescent="0.25">
      <c r="A971" s="176"/>
      <c r="B971" s="106"/>
      <c r="C971" s="14"/>
      <c r="D971" s="107">
        <v>4</v>
      </c>
      <c r="E971" s="100" t="str">
        <f>VLOOKUP(D971,Danh_muc_VL_DC_TB!$A$12:$G$34,2)</f>
        <v>Bàn làm việc</v>
      </c>
      <c r="F971" s="100" t="str">
        <f>VLOOKUP(D971,Danh_muc_VL_DC_TB!$A$12:$G$34,3)</f>
        <v>Cái</v>
      </c>
      <c r="G971" s="114">
        <f>VLOOKUP(D971,Danh_muc_VL_DC_TB!$A$12:$G$34,7)</f>
        <v>601</v>
      </c>
      <c r="H971" s="116">
        <f t="shared" si="126"/>
        <v>5.0560000000000001E-2</v>
      </c>
      <c r="I971" s="114">
        <f t="shared" si="125"/>
        <v>30</v>
      </c>
    </row>
    <row r="972" spans="1:9" ht="47.25" x14ac:dyDescent="0.25">
      <c r="A972" s="176"/>
      <c r="B972" s="13" t="s">
        <v>453</v>
      </c>
      <c r="C972" s="14"/>
      <c r="D972" s="113"/>
      <c r="E972" s="106"/>
      <c r="F972" s="106"/>
      <c r="G972" s="115"/>
      <c r="H972" s="116"/>
      <c r="I972" s="114">
        <f>SUM(I973:I978)</f>
        <v>15</v>
      </c>
    </row>
    <row r="973" spans="1:9" x14ac:dyDescent="0.25">
      <c r="A973" s="176"/>
      <c r="B973" s="106"/>
      <c r="C973" s="14"/>
      <c r="D973" s="107">
        <v>17</v>
      </c>
      <c r="E973" s="100" t="str">
        <f>VLOOKUP(D973,Danh_muc_VL_DC_TB!$A$12:$G$34,2)</f>
        <v>Quần áo BHLĐ</v>
      </c>
      <c r="F973" s="100" t="str">
        <f>VLOOKUP(D973,Danh_muc_VL_DC_TB!$A$12:$G$34,3)</f>
        <v>Bộ</v>
      </c>
      <c r="G973" s="114">
        <f>VLOOKUP(D973,Danh_muc_VL_DC_TB!$A$12:$G$34,7)</f>
        <v>1282</v>
      </c>
      <c r="H973" s="116">
        <f t="shared" si="126"/>
        <v>5.5300000000000002E-3</v>
      </c>
      <c r="I973" s="114">
        <f t="shared" ref="I973:I978" si="127">ROUND(G973*H973,0)</f>
        <v>7</v>
      </c>
    </row>
    <row r="974" spans="1:9" x14ac:dyDescent="0.25">
      <c r="A974" s="176"/>
      <c r="B974" s="106"/>
      <c r="C974" s="14"/>
      <c r="D974" s="107">
        <v>19</v>
      </c>
      <c r="E974" s="100" t="str">
        <f>VLOOKUP(D974,Danh_muc_VL_DC_TB!$A$12:$G$34,2)</f>
        <v>Quạt trần 0,1 kW</v>
      </c>
      <c r="F974" s="100" t="str">
        <f>VLOOKUP(D974,Danh_muc_VL_DC_TB!$A$12:$G$34,3)</f>
        <v>Cái</v>
      </c>
      <c r="G974" s="114">
        <f>VLOOKUP(D974,Danh_muc_VL_DC_TB!$A$12:$G$34,7)</f>
        <v>833</v>
      </c>
      <c r="H974" s="116">
        <f t="shared" si="126"/>
        <v>9.4799999999999995E-4</v>
      </c>
      <c r="I974" s="114">
        <f t="shared" si="127"/>
        <v>1</v>
      </c>
    </row>
    <row r="975" spans="1:9" x14ac:dyDescent="0.25">
      <c r="A975" s="176"/>
      <c r="B975" s="106"/>
      <c r="C975" s="14"/>
      <c r="D975" s="107">
        <v>18</v>
      </c>
      <c r="E975" s="100" t="str">
        <f>VLOOKUP(D975,Danh_muc_VL_DC_TB!$A$12:$G$34,2)</f>
        <v>Quạt thông gió 0,04 kW</v>
      </c>
      <c r="F975" s="100" t="str">
        <f>VLOOKUP(D975,Danh_muc_VL_DC_TB!$A$12:$G$34,3)</f>
        <v>Cái</v>
      </c>
      <c r="G975" s="114">
        <f>VLOOKUP(D975,Danh_muc_VL_DC_TB!$A$12:$G$34,7)</f>
        <v>801</v>
      </c>
      <c r="H975" s="116">
        <f t="shared" si="126"/>
        <v>9.4799999999999995E-4</v>
      </c>
      <c r="I975" s="114">
        <f t="shared" si="127"/>
        <v>1</v>
      </c>
    </row>
    <row r="976" spans="1:9" x14ac:dyDescent="0.25">
      <c r="A976" s="176"/>
      <c r="B976" s="106"/>
      <c r="C976" s="14"/>
      <c r="D976" s="107">
        <v>5</v>
      </c>
      <c r="E976" s="100" t="str">
        <f>VLOOKUP(D976,Danh_muc_VL_DC_TB!$A$12:$G$34,2)</f>
        <v>Bộ đèn neon 0,04 kW</v>
      </c>
      <c r="F976" s="100" t="str">
        <f>VLOOKUP(D976,Danh_muc_VL_DC_TB!$A$12:$G$34,3)</f>
        <v>Bộ</v>
      </c>
      <c r="G976" s="114">
        <f>VLOOKUP(D976,Danh_muc_VL_DC_TB!$A$12:$G$34,7)</f>
        <v>160</v>
      </c>
      <c r="H976" s="116">
        <f t="shared" si="126"/>
        <v>5.5300000000000002E-3</v>
      </c>
      <c r="I976" s="114">
        <f t="shared" si="127"/>
        <v>1</v>
      </c>
    </row>
    <row r="977" spans="1:9" x14ac:dyDescent="0.25">
      <c r="A977" s="176"/>
      <c r="B977" s="106"/>
      <c r="C977" s="14"/>
      <c r="D977" s="107">
        <v>9</v>
      </c>
      <c r="E977" s="100" t="str">
        <f>VLOOKUP(D977,Danh_muc_VL_DC_TB!$A$12:$G$34,2)</f>
        <v>Ghế tựa</v>
      </c>
      <c r="F977" s="100" t="str">
        <f>VLOOKUP(D977,Danh_muc_VL_DC_TB!$A$12:$G$34,3)</f>
        <v>Cái</v>
      </c>
      <c r="G977" s="114">
        <f>VLOOKUP(D977,Danh_muc_VL_DC_TB!$A$12:$G$34,7)</f>
        <v>381</v>
      </c>
      <c r="H977" s="116">
        <f t="shared" si="126"/>
        <v>5.5300000000000002E-3</v>
      </c>
      <c r="I977" s="114">
        <f t="shared" si="127"/>
        <v>2</v>
      </c>
    </row>
    <row r="978" spans="1:9" x14ac:dyDescent="0.25">
      <c r="A978" s="176"/>
      <c r="B978" s="106"/>
      <c r="C978" s="14"/>
      <c r="D978" s="107">
        <v>4</v>
      </c>
      <c r="E978" s="100" t="str">
        <f>VLOOKUP(D978,Danh_muc_VL_DC_TB!$A$12:$G$34,2)</f>
        <v>Bàn làm việc</v>
      </c>
      <c r="F978" s="100" t="str">
        <f>VLOOKUP(D978,Danh_muc_VL_DC_TB!$A$12:$G$34,3)</f>
        <v>Cái</v>
      </c>
      <c r="G978" s="114">
        <f>VLOOKUP(D978,Danh_muc_VL_DC_TB!$A$12:$G$34,7)</f>
        <v>601</v>
      </c>
      <c r="H978" s="116">
        <f t="shared" si="126"/>
        <v>5.5300000000000002E-3</v>
      </c>
      <c r="I978" s="114">
        <f t="shared" si="127"/>
        <v>3</v>
      </c>
    </row>
    <row r="979" spans="1:9" x14ac:dyDescent="0.25">
      <c r="A979" s="176"/>
      <c r="B979" s="13" t="s">
        <v>451</v>
      </c>
      <c r="C979" s="14"/>
      <c r="D979" s="113"/>
      <c r="E979" s="106"/>
      <c r="F979" s="106"/>
      <c r="G979" s="115"/>
      <c r="H979" s="116"/>
      <c r="I979" s="114">
        <f>SUM(I980:I985)</f>
        <v>124</v>
      </c>
    </row>
    <row r="980" spans="1:9" x14ac:dyDescent="0.25">
      <c r="A980" s="176"/>
      <c r="B980" s="106"/>
      <c r="C980" s="14"/>
      <c r="D980" s="107">
        <v>17</v>
      </c>
      <c r="E980" s="100" t="str">
        <f>VLOOKUP(D980,Danh_muc_VL_DC_TB!$A$12:$G$34,2)</f>
        <v>Quần áo BHLĐ</v>
      </c>
      <c r="F980" s="100" t="str">
        <f>VLOOKUP(D980,Danh_muc_VL_DC_TB!$A$12:$G$34,3)</f>
        <v>Bộ</v>
      </c>
      <c r="G980" s="114">
        <f>VLOOKUP(D980,Danh_muc_VL_DC_TB!$A$12:$G$34,7)</f>
        <v>1282</v>
      </c>
      <c r="H980" s="116">
        <f t="shared" si="126"/>
        <v>4.582E-2</v>
      </c>
      <c r="I980" s="114">
        <f t="shared" ref="I980:I985" si="128">ROUND(G980*H980,0)</f>
        <v>59</v>
      </c>
    </row>
    <row r="981" spans="1:9" x14ac:dyDescent="0.25">
      <c r="A981" s="176"/>
      <c r="B981" s="106"/>
      <c r="C981" s="14"/>
      <c r="D981" s="107">
        <v>19</v>
      </c>
      <c r="E981" s="100" t="str">
        <f>VLOOKUP(D981,Danh_muc_VL_DC_TB!$A$12:$G$34,2)</f>
        <v>Quạt trần 0,1 kW</v>
      </c>
      <c r="F981" s="100" t="str">
        <f>VLOOKUP(D981,Danh_muc_VL_DC_TB!$A$12:$G$34,3)</f>
        <v>Cái</v>
      </c>
      <c r="G981" s="114">
        <f>VLOOKUP(D981,Danh_muc_VL_DC_TB!$A$12:$G$34,7)</f>
        <v>833</v>
      </c>
      <c r="H981" s="116">
        <f t="shared" si="126"/>
        <v>7.9000000000000008E-3</v>
      </c>
      <c r="I981" s="114">
        <f t="shared" si="128"/>
        <v>7</v>
      </c>
    </row>
    <row r="982" spans="1:9" x14ac:dyDescent="0.25">
      <c r="A982" s="176"/>
      <c r="B982" s="106"/>
      <c r="C982" s="14"/>
      <c r="D982" s="107">
        <v>18</v>
      </c>
      <c r="E982" s="100" t="str">
        <f>VLOOKUP(D982,Danh_muc_VL_DC_TB!$A$12:$G$34,2)</f>
        <v>Quạt thông gió 0,04 kW</v>
      </c>
      <c r="F982" s="100" t="str">
        <f>VLOOKUP(D982,Danh_muc_VL_DC_TB!$A$12:$G$34,3)</f>
        <v>Cái</v>
      </c>
      <c r="G982" s="114">
        <f>VLOOKUP(D982,Danh_muc_VL_DC_TB!$A$12:$G$34,7)</f>
        <v>801</v>
      </c>
      <c r="H982" s="116">
        <f t="shared" si="126"/>
        <v>7.9000000000000008E-3</v>
      </c>
      <c r="I982" s="114">
        <f t="shared" si="128"/>
        <v>6</v>
      </c>
    </row>
    <row r="983" spans="1:9" x14ac:dyDescent="0.25">
      <c r="A983" s="176"/>
      <c r="B983" s="106"/>
      <c r="C983" s="14"/>
      <c r="D983" s="107">
        <v>5</v>
      </c>
      <c r="E983" s="100" t="str">
        <f>VLOOKUP(D983,Danh_muc_VL_DC_TB!$A$12:$G$34,2)</f>
        <v>Bộ đèn neon 0,04 kW</v>
      </c>
      <c r="F983" s="100" t="str">
        <f>VLOOKUP(D983,Danh_muc_VL_DC_TB!$A$12:$G$34,3)</f>
        <v>Bộ</v>
      </c>
      <c r="G983" s="114">
        <f>VLOOKUP(D983,Danh_muc_VL_DC_TB!$A$12:$G$34,7)</f>
        <v>160</v>
      </c>
      <c r="H983" s="116">
        <f t="shared" si="126"/>
        <v>4.582E-2</v>
      </c>
      <c r="I983" s="114">
        <f t="shared" si="128"/>
        <v>7</v>
      </c>
    </row>
    <row r="984" spans="1:9" x14ac:dyDescent="0.25">
      <c r="A984" s="176"/>
      <c r="B984" s="106"/>
      <c r="C984" s="14"/>
      <c r="D984" s="107">
        <v>9</v>
      </c>
      <c r="E984" s="100" t="str">
        <f>VLOOKUP(D984,Danh_muc_VL_DC_TB!$A$12:$G$34,2)</f>
        <v>Ghế tựa</v>
      </c>
      <c r="F984" s="100" t="str">
        <f>VLOOKUP(D984,Danh_muc_VL_DC_TB!$A$12:$G$34,3)</f>
        <v>Cái</v>
      </c>
      <c r="G984" s="114">
        <f>VLOOKUP(D984,Danh_muc_VL_DC_TB!$A$12:$G$34,7)</f>
        <v>381</v>
      </c>
      <c r="H984" s="116">
        <f t="shared" si="126"/>
        <v>4.582E-2</v>
      </c>
      <c r="I984" s="114">
        <f t="shared" si="128"/>
        <v>17</v>
      </c>
    </row>
    <row r="985" spans="1:9" x14ac:dyDescent="0.25">
      <c r="A985" s="176"/>
      <c r="B985" s="106"/>
      <c r="C985" s="14"/>
      <c r="D985" s="107">
        <v>4</v>
      </c>
      <c r="E985" s="100" t="str">
        <f>VLOOKUP(D985,Danh_muc_VL_DC_TB!$A$12:$G$34,2)</f>
        <v>Bàn làm việc</v>
      </c>
      <c r="F985" s="100" t="str">
        <f>VLOOKUP(D985,Danh_muc_VL_DC_TB!$A$12:$G$34,3)</f>
        <v>Cái</v>
      </c>
      <c r="G985" s="114">
        <f>VLOOKUP(D985,Danh_muc_VL_DC_TB!$A$12:$G$34,7)</f>
        <v>601</v>
      </c>
      <c r="H985" s="116">
        <f>ROUND(H908*0.79,6)</f>
        <v>4.582E-2</v>
      </c>
      <c r="I985" s="114">
        <f t="shared" si="128"/>
        <v>28</v>
      </c>
    </row>
    <row r="986" spans="1:9" ht="47.25" x14ac:dyDescent="0.25">
      <c r="A986" s="176"/>
      <c r="B986" s="13" t="s">
        <v>452</v>
      </c>
      <c r="C986" s="14"/>
      <c r="D986" s="113"/>
      <c r="E986" s="106"/>
      <c r="F986" s="106"/>
      <c r="G986" s="115"/>
      <c r="H986" s="116"/>
      <c r="I986" s="114">
        <f>SUM(I987:I992)</f>
        <v>14</v>
      </c>
    </row>
    <row r="987" spans="1:9" x14ac:dyDescent="0.25">
      <c r="A987" s="176"/>
      <c r="B987" s="106"/>
      <c r="C987" s="14"/>
      <c r="D987" s="107">
        <v>17</v>
      </c>
      <c r="E987" s="100" t="str">
        <f>VLOOKUP(D987,Danh_muc_VL_DC_TB!$A$12:$G$34,2)</f>
        <v>Quần áo BHLĐ</v>
      </c>
      <c r="F987" s="100" t="str">
        <f>VLOOKUP(D987,Danh_muc_VL_DC_TB!$A$12:$G$34,3)</f>
        <v>Bộ</v>
      </c>
      <c r="G987" s="114">
        <f>VLOOKUP(D987,Danh_muc_VL_DC_TB!$A$12:$G$34,7)</f>
        <v>1282</v>
      </c>
      <c r="H987" s="116">
        <f t="shared" ref="H987:H992" si="129">ROUND(H910*0.79,6)</f>
        <v>5.0559999999999997E-3</v>
      </c>
      <c r="I987" s="114">
        <f t="shared" ref="I987:I992" si="130">ROUND(G987*H987,0)</f>
        <v>6</v>
      </c>
    </row>
    <row r="988" spans="1:9" x14ac:dyDescent="0.25">
      <c r="A988" s="176"/>
      <c r="B988" s="106"/>
      <c r="C988" s="14"/>
      <c r="D988" s="107">
        <v>19</v>
      </c>
      <c r="E988" s="100" t="str">
        <f>VLOOKUP(D988,Danh_muc_VL_DC_TB!$A$12:$G$34,2)</f>
        <v>Quạt trần 0,1 kW</v>
      </c>
      <c r="F988" s="100" t="str">
        <f>VLOOKUP(D988,Danh_muc_VL_DC_TB!$A$12:$G$34,3)</f>
        <v>Cái</v>
      </c>
      <c r="G988" s="114">
        <f>VLOOKUP(D988,Danh_muc_VL_DC_TB!$A$12:$G$34,7)</f>
        <v>833</v>
      </c>
      <c r="H988" s="116">
        <f t="shared" si="129"/>
        <v>8.6899999999999998E-4</v>
      </c>
      <c r="I988" s="114">
        <f t="shared" si="130"/>
        <v>1</v>
      </c>
    </row>
    <row r="989" spans="1:9" x14ac:dyDescent="0.25">
      <c r="A989" s="176"/>
      <c r="B989" s="106"/>
      <c r="C989" s="14"/>
      <c r="D989" s="107">
        <v>18</v>
      </c>
      <c r="E989" s="100" t="str">
        <f>VLOOKUP(D989,Danh_muc_VL_DC_TB!$A$12:$G$34,2)</f>
        <v>Quạt thông gió 0,04 kW</v>
      </c>
      <c r="F989" s="100" t="str">
        <f>VLOOKUP(D989,Danh_muc_VL_DC_TB!$A$12:$G$34,3)</f>
        <v>Cái</v>
      </c>
      <c r="G989" s="114">
        <f>VLOOKUP(D989,Danh_muc_VL_DC_TB!$A$12:$G$34,7)</f>
        <v>801</v>
      </c>
      <c r="H989" s="116">
        <f t="shared" si="129"/>
        <v>8.6899999999999998E-4</v>
      </c>
      <c r="I989" s="114">
        <f t="shared" si="130"/>
        <v>1</v>
      </c>
    </row>
    <row r="990" spans="1:9" x14ac:dyDescent="0.25">
      <c r="A990" s="176"/>
      <c r="B990" s="106"/>
      <c r="C990" s="14"/>
      <c r="D990" s="107">
        <v>5</v>
      </c>
      <c r="E990" s="100" t="str">
        <f>VLOOKUP(D990,Danh_muc_VL_DC_TB!$A$12:$G$34,2)</f>
        <v>Bộ đèn neon 0,04 kW</v>
      </c>
      <c r="F990" s="100" t="str">
        <f>VLOOKUP(D990,Danh_muc_VL_DC_TB!$A$12:$G$34,3)</f>
        <v>Bộ</v>
      </c>
      <c r="G990" s="114">
        <f>VLOOKUP(D990,Danh_muc_VL_DC_TB!$A$12:$G$34,7)</f>
        <v>160</v>
      </c>
      <c r="H990" s="116">
        <f t="shared" si="129"/>
        <v>5.0559999999999997E-3</v>
      </c>
      <c r="I990" s="114">
        <f t="shared" si="130"/>
        <v>1</v>
      </c>
    </row>
    <row r="991" spans="1:9" x14ac:dyDescent="0.25">
      <c r="A991" s="176"/>
      <c r="B991" s="106"/>
      <c r="C991" s="14"/>
      <c r="D991" s="107">
        <v>9</v>
      </c>
      <c r="E991" s="100" t="str">
        <f>VLOOKUP(D991,Danh_muc_VL_DC_TB!$A$12:$G$34,2)</f>
        <v>Ghế tựa</v>
      </c>
      <c r="F991" s="100" t="str">
        <f>VLOOKUP(D991,Danh_muc_VL_DC_TB!$A$12:$G$34,3)</f>
        <v>Cái</v>
      </c>
      <c r="G991" s="114">
        <f>VLOOKUP(D991,Danh_muc_VL_DC_TB!$A$12:$G$34,7)</f>
        <v>381</v>
      </c>
      <c r="H991" s="116">
        <f t="shared" si="129"/>
        <v>5.0559999999999997E-3</v>
      </c>
      <c r="I991" s="114">
        <f t="shared" si="130"/>
        <v>2</v>
      </c>
    </row>
    <row r="992" spans="1:9" x14ac:dyDescent="0.25">
      <c r="A992" s="176"/>
      <c r="B992" s="106"/>
      <c r="C992" s="14"/>
      <c r="D992" s="107">
        <v>4</v>
      </c>
      <c r="E992" s="100" t="str">
        <f>VLOOKUP(D992,Danh_muc_VL_DC_TB!$A$12:$G$34,2)</f>
        <v>Bàn làm việc</v>
      </c>
      <c r="F992" s="100" t="str">
        <f>VLOOKUP(D992,Danh_muc_VL_DC_TB!$A$12:$G$34,3)</f>
        <v>Cái</v>
      </c>
      <c r="G992" s="114">
        <f>VLOOKUP(D992,Danh_muc_VL_DC_TB!$A$12:$G$34,7)</f>
        <v>601</v>
      </c>
      <c r="H992" s="116">
        <f t="shared" si="129"/>
        <v>5.0559999999999997E-3</v>
      </c>
      <c r="I992" s="114">
        <f t="shared" si="130"/>
        <v>3</v>
      </c>
    </row>
    <row r="993" spans="1:9" ht="31.5" x14ac:dyDescent="0.25">
      <c r="A993" s="176"/>
      <c r="B993" s="106" t="s">
        <v>89</v>
      </c>
      <c r="C993" s="14"/>
      <c r="D993" s="113"/>
      <c r="E993" s="106"/>
      <c r="F993" s="106"/>
      <c r="G993" s="115"/>
      <c r="H993" s="116"/>
      <c r="I993" s="114">
        <f>SUM(I994:I998)</f>
        <v>0</v>
      </c>
    </row>
    <row r="994" spans="1:9" x14ac:dyDescent="0.25">
      <c r="A994" s="176"/>
      <c r="B994" s="106"/>
      <c r="C994" s="119"/>
      <c r="D994" s="107">
        <v>19</v>
      </c>
      <c r="E994" s="100" t="str">
        <f>VLOOKUP(D994,Danh_muc_VL_DC_TB!$A$12:$G$34,2)</f>
        <v>Quạt trần 0,1 kW</v>
      </c>
      <c r="F994" s="100" t="str">
        <f>VLOOKUP(D994,Danh_muc_VL_DC_TB!$A$12:$G$34,3)</f>
        <v>Cái</v>
      </c>
      <c r="G994" s="114">
        <f>VLOOKUP(D994,Danh_muc_VL_DC_TB!$A$12:$G$34,7)</f>
        <v>833</v>
      </c>
      <c r="H994" s="116">
        <f t="shared" ref="H994:H998" si="131">ROUND(H917*0.79,6)</f>
        <v>3.8000000000000002E-5</v>
      </c>
      <c r="I994" s="114">
        <f>ROUND(G994*H994,0)</f>
        <v>0</v>
      </c>
    </row>
    <row r="995" spans="1:9" x14ac:dyDescent="0.25">
      <c r="A995" s="176"/>
      <c r="B995" s="106"/>
      <c r="C995" s="119"/>
      <c r="D995" s="107">
        <v>18</v>
      </c>
      <c r="E995" s="100" t="str">
        <f>VLOOKUP(D995,Danh_muc_VL_DC_TB!$A$12:$G$34,2)</f>
        <v>Quạt thông gió 0,04 kW</v>
      </c>
      <c r="F995" s="100" t="str">
        <f>VLOOKUP(D995,Danh_muc_VL_DC_TB!$A$12:$G$34,3)</f>
        <v>Cái</v>
      </c>
      <c r="G995" s="114">
        <f>VLOOKUP(D995,Danh_muc_VL_DC_TB!$A$12:$G$34,7)</f>
        <v>801</v>
      </c>
      <c r="H995" s="116">
        <f t="shared" si="131"/>
        <v>2.6999999999999999E-5</v>
      </c>
      <c r="I995" s="114">
        <f>ROUND(G995*H995,0)</f>
        <v>0</v>
      </c>
    </row>
    <row r="996" spans="1:9" x14ac:dyDescent="0.25">
      <c r="A996" s="176"/>
      <c r="B996" s="106"/>
      <c r="C996" s="119"/>
      <c r="D996" s="107">
        <v>5</v>
      </c>
      <c r="E996" s="100" t="str">
        <f>VLOOKUP(D996,Danh_muc_VL_DC_TB!$A$12:$G$34,2)</f>
        <v>Bộ đèn neon 0,04 kW</v>
      </c>
      <c r="F996" s="100" t="str">
        <f>VLOOKUP(D996,Danh_muc_VL_DC_TB!$A$12:$G$34,3)</f>
        <v>Bộ</v>
      </c>
      <c r="G996" s="114">
        <f>VLOOKUP(D996,Danh_muc_VL_DC_TB!$A$12:$G$34,7)</f>
        <v>160</v>
      </c>
      <c r="H996" s="116">
        <f t="shared" si="131"/>
        <v>2.6999999999999999E-5</v>
      </c>
      <c r="I996" s="114">
        <f>ROUND(G996*H996,0)</f>
        <v>0</v>
      </c>
    </row>
    <row r="997" spans="1:9" x14ac:dyDescent="0.25">
      <c r="A997" s="176"/>
      <c r="B997" s="106"/>
      <c r="C997" s="119"/>
      <c r="D997" s="107">
        <v>9</v>
      </c>
      <c r="E997" s="100" t="str">
        <f>VLOOKUP(D997,Danh_muc_VL_DC_TB!$A$12:$G$34,2)</f>
        <v>Ghế tựa</v>
      </c>
      <c r="F997" s="100" t="str">
        <f>VLOOKUP(D997,Danh_muc_VL_DC_TB!$A$12:$G$34,3)</f>
        <v>Cái</v>
      </c>
      <c r="G997" s="114">
        <f>VLOOKUP(D997,Danh_muc_VL_DC_TB!$A$12:$G$34,7)</f>
        <v>381</v>
      </c>
      <c r="H997" s="116">
        <f t="shared" si="131"/>
        <v>1.5799999999999999E-4</v>
      </c>
      <c r="I997" s="114">
        <f>ROUND(G997*H997,0)</f>
        <v>0</v>
      </c>
    </row>
    <row r="998" spans="1:9" x14ac:dyDescent="0.25">
      <c r="A998" s="176"/>
      <c r="B998" s="106"/>
      <c r="C998" s="119"/>
      <c r="D998" s="107">
        <v>4</v>
      </c>
      <c r="E998" s="100" t="str">
        <f>VLOOKUP(D998,Danh_muc_VL_DC_TB!$A$12:$G$34,2)</f>
        <v>Bàn làm việc</v>
      </c>
      <c r="F998" s="100" t="str">
        <f>VLOOKUP(D998,Danh_muc_VL_DC_TB!$A$12:$G$34,3)</f>
        <v>Cái</v>
      </c>
      <c r="G998" s="114">
        <f>VLOOKUP(D998,Danh_muc_VL_DC_TB!$A$12:$G$34,7)</f>
        <v>601</v>
      </c>
      <c r="H998" s="116">
        <f t="shared" si="131"/>
        <v>1.5799999999999999E-4</v>
      </c>
      <c r="I998" s="114">
        <f>ROUND(G998*H998,0)</f>
        <v>0</v>
      </c>
    </row>
    <row r="999" spans="1:9" x14ac:dyDescent="0.25">
      <c r="A999" s="170" t="s">
        <v>364</v>
      </c>
      <c r="B999" s="100" t="s">
        <v>90</v>
      </c>
      <c r="C999" s="84"/>
      <c r="D999" s="107"/>
      <c r="E999" s="100"/>
      <c r="F999" s="100"/>
      <c r="G999" s="115"/>
      <c r="H999" s="116"/>
      <c r="I999" s="114"/>
    </row>
    <row r="1000" spans="1:9" x14ac:dyDescent="0.25">
      <c r="A1000" s="170" t="s">
        <v>253</v>
      </c>
      <c r="B1000" s="100" t="s">
        <v>352</v>
      </c>
      <c r="C1000" s="68"/>
      <c r="D1000" s="107"/>
      <c r="E1000" s="100"/>
      <c r="F1000" s="100"/>
      <c r="G1000" s="115"/>
      <c r="H1000" s="116"/>
      <c r="I1000" s="114"/>
    </row>
    <row r="1001" spans="1:9" ht="31.5" x14ac:dyDescent="0.25">
      <c r="A1001" s="170" t="s">
        <v>365</v>
      </c>
      <c r="B1001" s="100" t="s">
        <v>83</v>
      </c>
      <c r="C1001" s="10"/>
      <c r="D1001" s="107"/>
      <c r="E1001" s="100"/>
      <c r="F1001" s="100"/>
      <c r="G1001" s="115"/>
      <c r="H1001" s="116"/>
      <c r="I1001" s="114"/>
    </row>
    <row r="1002" spans="1:9" ht="31.5" x14ac:dyDescent="0.25">
      <c r="A1002" s="170" t="s">
        <v>366</v>
      </c>
      <c r="B1002" s="100" t="s">
        <v>85</v>
      </c>
      <c r="C1002" s="10"/>
      <c r="D1002" s="107"/>
      <c r="E1002" s="100"/>
      <c r="F1002" s="100"/>
      <c r="G1002" s="115"/>
      <c r="H1002" s="116"/>
      <c r="I1002" s="114"/>
    </row>
    <row r="1003" spans="1:9" ht="31.5" x14ac:dyDescent="0.25">
      <c r="A1003" s="176"/>
      <c r="B1003" s="13" t="s">
        <v>450</v>
      </c>
      <c r="C1003" s="14"/>
      <c r="D1003" s="113"/>
      <c r="E1003" s="106"/>
      <c r="F1003" s="106"/>
      <c r="G1003" s="115"/>
      <c r="H1003" s="116"/>
      <c r="I1003" s="114">
        <f>SUM(I1004:I1009)</f>
        <v>113</v>
      </c>
    </row>
    <row r="1004" spans="1:9" x14ac:dyDescent="0.25">
      <c r="A1004" s="176"/>
      <c r="B1004" s="106"/>
      <c r="C1004" s="14"/>
      <c r="D1004" s="107">
        <v>17</v>
      </c>
      <c r="E1004" s="100" t="str">
        <f>VLOOKUP(D1004,Danh_muc_VL_DC_TB!$A$12:$G$34,2)</f>
        <v>Quần áo BHLĐ</v>
      </c>
      <c r="F1004" s="100" t="str">
        <f>VLOOKUP(D1004,Danh_muc_VL_DC_TB!$A$12:$G$34,3)</f>
        <v>Bộ</v>
      </c>
      <c r="G1004" s="114">
        <f>VLOOKUP(D1004,Danh_muc_VL_DC_TB!$A$12:$G$34,7)</f>
        <v>1282</v>
      </c>
      <c r="H1004" s="116">
        <f t="shared" ref="H1004:H1009" si="132">ROUND(H927*0.79,6)</f>
        <v>4.1459000000000003E-2</v>
      </c>
      <c r="I1004" s="114">
        <f t="shared" ref="I1004:I1009" si="133">ROUND(G1004*H1004,0)</f>
        <v>53</v>
      </c>
    </row>
    <row r="1005" spans="1:9" x14ac:dyDescent="0.25">
      <c r="A1005" s="176"/>
      <c r="B1005" s="106"/>
      <c r="C1005" s="14"/>
      <c r="D1005" s="107">
        <v>19</v>
      </c>
      <c r="E1005" s="100" t="str">
        <f>VLOOKUP(D1005,Danh_muc_VL_DC_TB!$A$12:$G$34,2)</f>
        <v>Quạt trần 0,1 kW</v>
      </c>
      <c r="F1005" s="100" t="str">
        <f>VLOOKUP(D1005,Danh_muc_VL_DC_TB!$A$12:$G$34,3)</f>
        <v>Cái</v>
      </c>
      <c r="G1005" s="114">
        <f>VLOOKUP(D1005,Danh_muc_VL_DC_TB!$A$12:$G$34,7)</f>
        <v>833</v>
      </c>
      <c r="H1005" s="116">
        <f t="shared" si="132"/>
        <v>7.1260000000000004E-3</v>
      </c>
      <c r="I1005" s="114">
        <f t="shared" si="133"/>
        <v>6</v>
      </c>
    </row>
    <row r="1006" spans="1:9" x14ac:dyDescent="0.25">
      <c r="A1006" s="176"/>
      <c r="B1006" s="106"/>
      <c r="C1006" s="14"/>
      <c r="D1006" s="107">
        <v>18</v>
      </c>
      <c r="E1006" s="100" t="str">
        <f>VLOOKUP(D1006,Danh_muc_VL_DC_TB!$A$12:$G$34,2)</f>
        <v>Quạt thông gió 0,04 kW</v>
      </c>
      <c r="F1006" s="100" t="str">
        <f>VLOOKUP(D1006,Danh_muc_VL_DC_TB!$A$12:$G$34,3)</f>
        <v>Cái</v>
      </c>
      <c r="G1006" s="114">
        <f>VLOOKUP(D1006,Danh_muc_VL_DC_TB!$A$12:$G$34,7)</f>
        <v>801</v>
      </c>
      <c r="H1006" s="116">
        <f t="shared" si="132"/>
        <v>7.1260000000000004E-3</v>
      </c>
      <c r="I1006" s="114">
        <f t="shared" si="133"/>
        <v>6</v>
      </c>
    </row>
    <row r="1007" spans="1:9" x14ac:dyDescent="0.25">
      <c r="A1007" s="176"/>
      <c r="B1007" s="106"/>
      <c r="C1007" s="14"/>
      <c r="D1007" s="107">
        <v>5</v>
      </c>
      <c r="E1007" s="100" t="str">
        <f>VLOOKUP(D1007,Danh_muc_VL_DC_TB!$A$12:$G$34,2)</f>
        <v>Bộ đèn neon 0,04 kW</v>
      </c>
      <c r="F1007" s="100" t="str">
        <f>VLOOKUP(D1007,Danh_muc_VL_DC_TB!$A$12:$G$34,3)</f>
        <v>Bộ</v>
      </c>
      <c r="G1007" s="114">
        <f>VLOOKUP(D1007,Danh_muc_VL_DC_TB!$A$12:$G$34,7)</f>
        <v>160</v>
      </c>
      <c r="H1007" s="116">
        <f t="shared" si="132"/>
        <v>4.1459000000000003E-2</v>
      </c>
      <c r="I1007" s="114">
        <f t="shared" si="133"/>
        <v>7</v>
      </c>
    </row>
    <row r="1008" spans="1:9" x14ac:dyDescent="0.25">
      <c r="A1008" s="176"/>
      <c r="B1008" s="106"/>
      <c r="C1008" s="14"/>
      <c r="D1008" s="107">
        <v>9</v>
      </c>
      <c r="E1008" s="100" t="str">
        <f>VLOOKUP(D1008,Danh_muc_VL_DC_TB!$A$12:$G$34,2)</f>
        <v>Ghế tựa</v>
      </c>
      <c r="F1008" s="100" t="str">
        <f>VLOOKUP(D1008,Danh_muc_VL_DC_TB!$A$12:$G$34,3)</f>
        <v>Cái</v>
      </c>
      <c r="G1008" s="114">
        <f>VLOOKUP(D1008,Danh_muc_VL_DC_TB!$A$12:$G$34,7)</f>
        <v>381</v>
      </c>
      <c r="H1008" s="116">
        <f t="shared" si="132"/>
        <v>4.1459000000000003E-2</v>
      </c>
      <c r="I1008" s="114">
        <f t="shared" si="133"/>
        <v>16</v>
      </c>
    </row>
    <row r="1009" spans="1:9" x14ac:dyDescent="0.25">
      <c r="A1009" s="176"/>
      <c r="B1009" s="106"/>
      <c r="C1009" s="14"/>
      <c r="D1009" s="107">
        <v>4</v>
      </c>
      <c r="E1009" s="100" t="str">
        <f>VLOOKUP(D1009,Danh_muc_VL_DC_TB!$A$12:$G$34,2)</f>
        <v>Bàn làm việc</v>
      </c>
      <c r="F1009" s="100" t="str">
        <f>VLOOKUP(D1009,Danh_muc_VL_DC_TB!$A$12:$G$34,3)</f>
        <v>Cái</v>
      </c>
      <c r="G1009" s="114">
        <f>VLOOKUP(D1009,Danh_muc_VL_DC_TB!$A$12:$G$34,7)</f>
        <v>601</v>
      </c>
      <c r="H1009" s="116">
        <f t="shared" si="132"/>
        <v>4.1459000000000003E-2</v>
      </c>
      <c r="I1009" s="114">
        <f t="shared" si="133"/>
        <v>25</v>
      </c>
    </row>
    <row r="1010" spans="1:9" ht="47.25" x14ac:dyDescent="0.25">
      <c r="A1010" s="176"/>
      <c r="B1010" s="13" t="s">
        <v>453</v>
      </c>
      <c r="C1010" s="14"/>
      <c r="D1010" s="113"/>
      <c r="E1010" s="106"/>
      <c r="F1010" s="106"/>
      <c r="G1010" s="115"/>
      <c r="H1010" s="116"/>
      <c r="I1010" s="114">
        <f>SUM(I1011:I1016)</f>
        <v>14</v>
      </c>
    </row>
    <row r="1011" spans="1:9" x14ac:dyDescent="0.25">
      <c r="A1011" s="176"/>
      <c r="B1011" s="106"/>
      <c r="C1011" s="14"/>
      <c r="D1011" s="107">
        <v>17</v>
      </c>
      <c r="E1011" s="100" t="str">
        <f>VLOOKUP(D1011,Danh_muc_VL_DC_TB!$A$12:$G$34,2)</f>
        <v>Quần áo BHLĐ</v>
      </c>
      <c r="F1011" s="100" t="str">
        <f>VLOOKUP(D1011,Danh_muc_VL_DC_TB!$A$12:$G$34,3)</f>
        <v>Bộ</v>
      </c>
      <c r="G1011" s="114">
        <f>VLOOKUP(D1011,Danh_muc_VL_DC_TB!$A$12:$G$34,7)</f>
        <v>1282</v>
      </c>
      <c r="H1011" s="116">
        <f t="shared" ref="H1011:H1016" si="134">ROUND(H934*0.79,6)</f>
        <v>4.5820000000000001E-3</v>
      </c>
      <c r="I1011" s="114">
        <f t="shared" ref="I1011:I1016" si="135">ROUND(G1011*H1011,0)</f>
        <v>6</v>
      </c>
    </row>
    <row r="1012" spans="1:9" x14ac:dyDescent="0.25">
      <c r="A1012" s="176"/>
      <c r="B1012" s="106"/>
      <c r="C1012" s="14"/>
      <c r="D1012" s="107">
        <v>19</v>
      </c>
      <c r="E1012" s="100" t="str">
        <f>VLOOKUP(D1012,Danh_muc_VL_DC_TB!$A$12:$G$34,2)</f>
        <v>Quạt trần 0,1 kW</v>
      </c>
      <c r="F1012" s="100" t="str">
        <f>VLOOKUP(D1012,Danh_muc_VL_DC_TB!$A$12:$G$34,3)</f>
        <v>Cái</v>
      </c>
      <c r="G1012" s="114">
        <f>VLOOKUP(D1012,Danh_muc_VL_DC_TB!$A$12:$G$34,7)</f>
        <v>833</v>
      </c>
      <c r="H1012" s="116">
        <f t="shared" si="134"/>
        <v>7.9000000000000001E-4</v>
      </c>
      <c r="I1012" s="114">
        <f t="shared" si="135"/>
        <v>1</v>
      </c>
    </row>
    <row r="1013" spans="1:9" x14ac:dyDescent="0.25">
      <c r="A1013" s="176"/>
      <c r="B1013" s="106"/>
      <c r="C1013" s="14"/>
      <c r="D1013" s="107">
        <v>18</v>
      </c>
      <c r="E1013" s="100" t="str">
        <f>VLOOKUP(D1013,Danh_muc_VL_DC_TB!$A$12:$G$34,2)</f>
        <v>Quạt thông gió 0,04 kW</v>
      </c>
      <c r="F1013" s="100" t="str">
        <f>VLOOKUP(D1013,Danh_muc_VL_DC_TB!$A$12:$G$34,3)</f>
        <v>Cái</v>
      </c>
      <c r="G1013" s="114">
        <f>VLOOKUP(D1013,Danh_muc_VL_DC_TB!$A$12:$G$34,7)</f>
        <v>801</v>
      </c>
      <c r="H1013" s="116">
        <f t="shared" si="134"/>
        <v>7.9000000000000001E-4</v>
      </c>
      <c r="I1013" s="114">
        <f t="shared" si="135"/>
        <v>1</v>
      </c>
    </row>
    <row r="1014" spans="1:9" x14ac:dyDescent="0.25">
      <c r="A1014" s="176"/>
      <c r="B1014" s="106"/>
      <c r="C1014" s="14"/>
      <c r="D1014" s="107">
        <v>5</v>
      </c>
      <c r="E1014" s="100" t="str">
        <f>VLOOKUP(D1014,Danh_muc_VL_DC_TB!$A$12:$G$34,2)</f>
        <v>Bộ đèn neon 0,04 kW</v>
      </c>
      <c r="F1014" s="100" t="str">
        <f>VLOOKUP(D1014,Danh_muc_VL_DC_TB!$A$12:$G$34,3)</f>
        <v>Bộ</v>
      </c>
      <c r="G1014" s="114">
        <f>VLOOKUP(D1014,Danh_muc_VL_DC_TB!$A$12:$G$34,7)</f>
        <v>160</v>
      </c>
      <c r="H1014" s="116">
        <f t="shared" si="134"/>
        <v>4.5820000000000001E-3</v>
      </c>
      <c r="I1014" s="114">
        <f t="shared" si="135"/>
        <v>1</v>
      </c>
    </row>
    <row r="1015" spans="1:9" x14ac:dyDescent="0.25">
      <c r="A1015" s="176"/>
      <c r="B1015" s="106"/>
      <c r="C1015" s="14"/>
      <c r="D1015" s="107">
        <v>9</v>
      </c>
      <c r="E1015" s="100" t="str">
        <f>VLOOKUP(D1015,Danh_muc_VL_DC_TB!$A$12:$G$34,2)</f>
        <v>Ghế tựa</v>
      </c>
      <c r="F1015" s="100" t="str">
        <f>VLOOKUP(D1015,Danh_muc_VL_DC_TB!$A$12:$G$34,3)</f>
        <v>Cái</v>
      </c>
      <c r="G1015" s="114">
        <f>VLOOKUP(D1015,Danh_muc_VL_DC_TB!$A$12:$G$34,7)</f>
        <v>381</v>
      </c>
      <c r="H1015" s="116">
        <f t="shared" si="134"/>
        <v>4.5820000000000001E-3</v>
      </c>
      <c r="I1015" s="114">
        <f t="shared" si="135"/>
        <v>2</v>
      </c>
    </row>
    <row r="1016" spans="1:9" x14ac:dyDescent="0.25">
      <c r="A1016" s="176"/>
      <c r="B1016" s="106"/>
      <c r="C1016" s="14"/>
      <c r="D1016" s="107">
        <v>4</v>
      </c>
      <c r="E1016" s="100" t="str">
        <f>VLOOKUP(D1016,Danh_muc_VL_DC_TB!$A$12:$G$34,2)</f>
        <v>Bàn làm việc</v>
      </c>
      <c r="F1016" s="100" t="str">
        <f>VLOOKUP(D1016,Danh_muc_VL_DC_TB!$A$12:$G$34,3)</f>
        <v>Cái</v>
      </c>
      <c r="G1016" s="114">
        <f>VLOOKUP(D1016,Danh_muc_VL_DC_TB!$A$12:$G$34,7)</f>
        <v>601</v>
      </c>
      <c r="H1016" s="116">
        <f t="shared" si="134"/>
        <v>4.5820000000000001E-3</v>
      </c>
      <c r="I1016" s="114">
        <f t="shared" si="135"/>
        <v>3</v>
      </c>
    </row>
    <row r="1017" spans="1:9" x14ac:dyDescent="0.25">
      <c r="A1017" s="176"/>
      <c r="B1017" s="13" t="s">
        <v>451</v>
      </c>
      <c r="C1017" s="14"/>
      <c r="D1017" s="113"/>
      <c r="E1017" s="106"/>
      <c r="F1017" s="106"/>
      <c r="G1017" s="115"/>
      <c r="H1017" s="116"/>
      <c r="I1017" s="114">
        <f>SUM(I1018:I1023)</f>
        <v>101</v>
      </c>
    </row>
    <row r="1018" spans="1:9" x14ac:dyDescent="0.25">
      <c r="A1018" s="176"/>
      <c r="B1018" s="106"/>
      <c r="C1018" s="14"/>
      <c r="D1018" s="107">
        <v>17</v>
      </c>
      <c r="E1018" s="100" t="str">
        <f>VLOOKUP(D1018,Danh_muc_VL_DC_TB!$A$12:$G$34,2)</f>
        <v>Quần áo BHLĐ</v>
      </c>
      <c r="F1018" s="100" t="str">
        <f>VLOOKUP(D1018,Danh_muc_VL_DC_TB!$A$12:$G$34,3)</f>
        <v>Bộ</v>
      </c>
      <c r="G1018" s="114">
        <f>VLOOKUP(D1018,Danh_muc_VL_DC_TB!$A$12:$G$34,7)</f>
        <v>1282</v>
      </c>
      <c r="H1018" s="116">
        <f t="shared" ref="H1018:H1023" si="136">ROUND(H941*0.79,6)</f>
        <v>3.7572000000000001E-2</v>
      </c>
      <c r="I1018" s="114">
        <f t="shared" ref="I1018:I1023" si="137">ROUND(G1018*H1018,0)</f>
        <v>48</v>
      </c>
    </row>
    <row r="1019" spans="1:9" x14ac:dyDescent="0.25">
      <c r="A1019" s="176"/>
      <c r="B1019" s="106"/>
      <c r="C1019" s="14"/>
      <c r="D1019" s="107">
        <v>19</v>
      </c>
      <c r="E1019" s="100" t="str">
        <f>VLOOKUP(D1019,Danh_muc_VL_DC_TB!$A$12:$G$34,2)</f>
        <v>Quạt trần 0,1 kW</v>
      </c>
      <c r="F1019" s="100" t="str">
        <f>VLOOKUP(D1019,Danh_muc_VL_DC_TB!$A$12:$G$34,3)</f>
        <v>Cái</v>
      </c>
      <c r="G1019" s="114">
        <f>VLOOKUP(D1019,Danh_muc_VL_DC_TB!$A$12:$G$34,7)</f>
        <v>833</v>
      </c>
      <c r="H1019" s="116">
        <f t="shared" si="136"/>
        <v>6.4780000000000003E-3</v>
      </c>
      <c r="I1019" s="114">
        <f t="shared" si="137"/>
        <v>5</v>
      </c>
    </row>
    <row r="1020" spans="1:9" x14ac:dyDescent="0.25">
      <c r="A1020" s="176"/>
      <c r="B1020" s="106"/>
      <c r="C1020" s="14"/>
      <c r="D1020" s="107">
        <v>18</v>
      </c>
      <c r="E1020" s="100" t="str">
        <f>VLOOKUP(D1020,Danh_muc_VL_DC_TB!$A$12:$G$34,2)</f>
        <v>Quạt thông gió 0,04 kW</v>
      </c>
      <c r="F1020" s="100" t="str">
        <f>VLOOKUP(D1020,Danh_muc_VL_DC_TB!$A$12:$G$34,3)</f>
        <v>Cái</v>
      </c>
      <c r="G1020" s="114">
        <f>VLOOKUP(D1020,Danh_muc_VL_DC_TB!$A$12:$G$34,7)</f>
        <v>801</v>
      </c>
      <c r="H1020" s="116">
        <f t="shared" si="136"/>
        <v>6.4780000000000003E-3</v>
      </c>
      <c r="I1020" s="114">
        <f t="shared" si="137"/>
        <v>5</v>
      </c>
    </row>
    <row r="1021" spans="1:9" x14ac:dyDescent="0.25">
      <c r="A1021" s="176"/>
      <c r="B1021" s="106"/>
      <c r="C1021" s="14"/>
      <c r="D1021" s="107">
        <v>5</v>
      </c>
      <c r="E1021" s="100" t="str">
        <f>VLOOKUP(D1021,Danh_muc_VL_DC_TB!$A$12:$G$34,2)</f>
        <v>Bộ đèn neon 0,04 kW</v>
      </c>
      <c r="F1021" s="100" t="str">
        <f>VLOOKUP(D1021,Danh_muc_VL_DC_TB!$A$12:$G$34,3)</f>
        <v>Bộ</v>
      </c>
      <c r="G1021" s="114">
        <f>VLOOKUP(D1021,Danh_muc_VL_DC_TB!$A$12:$G$34,7)</f>
        <v>160</v>
      </c>
      <c r="H1021" s="116">
        <f t="shared" si="136"/>
        <v>3.7572000000000001E-2</v>
      </c>
      <c r="I1021" s="114">
        <f t="shared" si="137"/>
        <v>6</v>
      </c>
    </row>
    <row r="1022" spans="1:9" x14ac:dyDescent="0.25">
      <c r="A1022" s="176"/>
      <c r="B1022" s="106"/>
      <c r="C1022" s="14"/>
      <c r="D1022" s="107">
        <v>9</v>
      </c>
      <c r="E1022" s="100" t="str">
        <f>VLOOKUP(D1022,Danh_muc_VL_DC_TB!$A$12:$G$34,2)</f>
        <v>Ghế tựa</v>
      </c>
      <c r="F1022" s="100" t="str">
        <f>VLOOKUP(D1022,Danh_muc_VL_DC_TB!$A$12:$G$34,3)</f>
        <v>Cái</v>
      </c>
      <c r="G1022" s="114">
        <f>VLOOKUP(D1022,Danh_muc_VL_DC_TB!$A$12:$G$34,7)</f>
        <v>381</v>
      </c>
      <c r="H1022" s="116">
        <f t="shared" si="136"/>
        <v>3.7572000000000001E-2</v>
      </c>
      <c r="I1022" s="114">
        <f t="shared" si="137"/>
        <v>14</v>
      </c>
    </row>
    <row r="1023" spans="1:9" x14ac:dyDescent="0.25">
      <c r="A1023" s="176"/>
      <c r="B1023" s="106"/>
      <c r="C1023" s="14"/>
      <c r="D1023" s="107">
        <v>4</v>
      </c>
      <c r="E1023" s="100" t="str">
        <f>VLOOKUP(D1023,Danh_muc_VL_DC_TB!$A$12:$G$34,2)</f>
        <v>Bàn làm việc</v>
      </c>
      <c r="F1023" s="100" t="str">
        <f>VLOOKUP(D1023,Danh_muc_VL_DC_TB!$A$12:$G$34,3)</f>
        <v>Cái</v>
      </c>
      <c r="G1023" s="114">
        <f>VLOOKUP(D1023,Danh_muc_VL_DC_TB!$A$12:$G$34,7)</f>
        <v>601</v>
      </c>
      <c r="H1023" s="116">
        <f t="shared" si="136"/>
        <v>3.7572000000000001E-2</v>
      </c>
      <c r="I1023" s="114">
        <f t="shared" si="137"/>
        <v>23</v>
      </c>
    </row>
    <row r="1024" spans="1:9" ht="47.25" x14ac:dyDescent="0.25">
      <c r="A1024" s="176"/>
      <c r="B1024" s="13" t="s">
        <v>452</v>
      </c>
      <c r="C1024" s="14"/>
      <c r="D1024" s="113"/>
      <c r="E1024" s="106"/>
      <c r="F1024" s="106"/>
      <c r="G1024" s="115"/>
      <c r="H1024" s="116"/>
      <c r="I1024" s="114">
        <f>SUM(I1025:I1030)</f>
        <v>12</v>
      </c>
    </row>
    <row r="1025" spans="1:9" x14ac:dyDescent="0.25">
      <c r="A1025" s="176"/>
      <c r="B1025" s="106"/>
      <c r="C1025" s="14"/>
      <c r="D1025" s="107">
        <v>17</v>
      </c>
      <c r="E1025" s="100" t="str">
        <f>VLOOKUP(D1025,Danh_muc_VL_DC_TB!$A$12:$G$34,2)</f>
        <v>Quần áo BHLĐ</v>
      </c>
      <c r="F1025" s="100" t="str">
        <f>VLOOKUP(D1025,Danh_muc_VL_DC_TB!$A$12:$G$34,3)</f>
        <v>Bộ</v>
      </c>
      <c r="G1025" s="114">
        <f>VLOOKUP(D1025,Danh_muc_VL_DC_TB!$A$12:$G$34,7)</f>
        <v>1282</v>
      </c>
      <c r="H1025" s="116">
        <f t="shared" ref="H1025:H1030" si="138">ROUND(H948*0.79,6)</f>
        <v>4.1079999999999997E-3</v>
      </c>
      <c r="I1025" s="114">
        <f t="shared" ref="I1025:I1030" si="139">ROUND(G1025*H1025,0)</f>
        <v>5</v>
      </c>
    </row>
    <row r="1026" spans="1:9" x14ac:dyDescent="0.25">
      <c r="A1026" s="176"/>
      <c r="B1026" s="106"/>
      <c r="C1026" s="14"/>
      <c r="D1026" s="107">
        <v>19</v>
      </c>
      <c r="E1026" s="100" t="str">
        <f>VLOOKUP(D1026,Danh_muc_VL_DC_TB!$A$12:$G$34,2)</f>
        <v>Quạt trần 0,1 kW</v>
      </c>
      <c r="F1026" s="100" t="str">
        <f>VLOOKUP(D1026,Danh_muc_VL_DC_TB!$A$12:$G$34,3)</f>
        <v>Cái</v>
      </c>
      <c r="G1026" s="114">
        <f>VLOOKUP(D1026,Danh_muc_VL_DC_TB!$A$12:$G$34,7)</f>
        <v>833</v>
      </c>
      <c r="H1026" s="116">
        <f t="shared" si="138"/>
        <v>7.1100000000000004E-4</v>
      </c>
      <c r="I1026" s="114">
        <f t="shared" si="139"/>
        <v>1</v>
      </c>
    </row>
    <row r="1027" spans="1:9" x14ac:dyDescent="0.25">
      <c r="A1027" s="176"/>
      <c r="B1027" s="106"/>
      <c r="C1027" s="14"/>
      <c r="D1027" s="107">
        <v>18</v>
      </c>
      <c r="E1027" s="100" t="str">
        <f>VLOOKUP(D1027,Danh_muc_VL_DC_TB!$A$12:$G$34,2)</f>
        <v>Quạt thông gió 0,04 kW</v>
      </c>
      <c r="F1027" s="100" t="str">
        <f>VLOOKUP(D1027,Danh_muc_VL_DC_TB!$A$12:$G$34,3)</f>
        <v>Cái</v>
      </c>
      <c r="G1027" s="114">
        <f>VLOOKUP(D1027,Danh_muc_VL_DC_TB!$A$12:$G$34,7)</f>
        <v>801</v>
      </c>
      <c r="H1027" s="116">
        <f t="shared" si="138"/>
        <v>7.1100000000000004E-4</v>
      </c>
      <c r="I1027" s="114">
        <f t="shared" si="139"/>
        <v>1</v>
      </c>
    </row>
    <row r="1028" spans="1:9" x14ac:dyDescent="0.25">
      <c r="A1028" s="176"/>
      <c r="B1028" s="106"/>
      <c r="C1028" s="14"/>
      <c r="D1028" s="107">
        <v>5</v>
      </c>
      <c r="E1028" s="100" t="str">
        <f>VLOOKUP(D1028,Danh_muc_VL_DC_TB!$A$12:$G$34,2)</f>
        <v>Bộ đèn neon 0,04 kW</v>
      </c>
      <c r="F1028" s="100" t="str">
        <f>VLOOKUP(D1028,Danh_muc_VL_DC_TB!$A$12:$G$34,3)</f>
        <v>Bộ</v>
      </c>
      <c r="G1028" s="114">
        <f>VLOOKUP(D1028,Danh_muc_VL_DC_TB!$A$12:$G$34,7)</f>
        <v>160</v>
      </c>
      <c r="H1028" s="116">
        <f t="shared" si="138"/>
        <v>4.1079999999999997E-3</v>
      </c>
      <c r="I1028" s="114">
        <f t="shared" si="139"/>
        <v>1</v>
      </c>
    </row>
    <row r="1029" spans="1:9" x14ac:dyDescent="0.25">
      <c r="A1029" s="176"/>
      <c r="B1029" s="106"/>
      <c r="C1029" s="14"/>
      <c r="D1029" s="107">
        <v>9</v>
      </c>
      <c r="E1029" s="100" t="str">
        <f>VLOOKUP(D1029,Danh_muc_VL_DC_TB!$A$12:$G$34,2)</f>
        <v>Ghế tựa</v>
      </c>
      <c r="F1029" s="100" t="str">
        <f>VLOOKUP(D1029,Danh_muc_VL_DC_TB!$A$12:$G$34,3)</f>
        <v>Cái</v>
      </c>
      <c r="G1029" s="114">
        <f>VLOOKUP(D1029,Danh_muc_VL_DC_TB!$A$12:$G$34,7)</f>
        <v>381</v>
      </c>
      <c r="H1029" s="116">
        <f t="shared" si="138"/>
        <v>4.1079999999999997E-3</v>
      </c>
      <c r="I1029" s="114">
        <f t="shared" si="139"/>
        <v>2</v>
      </c>
    </row>
    <row r="1030" spans="1:9" x14ac:dyDescent="0.25">
      <c r="A1030" s="176"/>
      <c r="B1030" s="106"/>
      <c r="C1030" s="14"/>
      <c r="D1030" s="107">
        <v>4</v>
      </c>
      <c r="E1030" s="100" t="str">
        <f>VLOOKUP(D1030,Danh_muc_VL_DC_TB!$A$12:$G$34,2)</f>
        <v>Bàn làm việc</v>
      </c>
      <c r="F1030" s="100" t="str">
        <f>VLOOKUP(D1030,Danh_muc_VL_DC_TB!$A$12:$G$34,3)</f>
        <v>Cái</v>
      </c>
      <c r="G1030" s="114">
        <f>VLOOKUP(D1030,Danh_muc_VL_DC_TB!$A$12:$G$34,7)</f>
        <v>601</v>
      </c>
      <c r="H1030" s="116">
        <f t="shared" si="138"/>
        <v>4.1079999999999997E-3</v>
      </c>
      <c r="I1030" s="114">
        <f t="shared" si="139"/>
        <v>2</v>
      </c>
    </row>
    <row r="1031" spans="1:9" ht="31.5" x14ac:dyDescent="0.25">
      <c r="A1031" s="176"/>
      <c r="B1031" s="106" t="s">
        <v>89</v>
      </c>
      <c r="C1031" s="14"/>
      <c r="D1031" s="113"/>
      <c r="E1031" s="106"/>
      <c r="F1031" s="106"/>
      <c r="G1031" s="115"/>
      <c r="H1031" s="116"/>
      <c r="I1031" s="114">
        <f>SUM(I1032:I1036)</f>
        <v>0</v>
      </c>
    </row>
    <row r="1032" spans="1:9" x14ac:dyDescent="0.25">
      <c r="A1032" s="176"/>
      <c r="B1032" s="106"/>
      <c r="C1032" s="119"/>
      <c r="D1032" s="107">
        <v>19</v>
      </c>
      <c r="E1032" s="100" t="str">
        <f>VLOOKUP(D1032,Danh_muc_VL_DC_TB!$A$12:$G$34,2)</f>
        <v>Quạt trần 0,1 kW</v>
      </c>
      <c r="F1032" s="100" t="str">
        <f>VLOOKUP(D1032,Danh_muc_VL_DC_TB!$A$12:$G$34,3)</f>
        <v>Cái</v>
      </c>
      <c r="G1032" s="114">
        <f>VLOOKUP(D1032,Danh_muc_VL_DC_TB!$A$12:$G$34,7)</f>
        <v>833</v>
      </c>
      <c r="H1032" s="116">
        <f t="shared" ref="H1032:H1036" si="140">ROUND(H955*0.79,6)</f>
        <v>3.1000000000000001E-5</v>
      </c>
      <c r="I1032" s="114">
        <f>ROUND(G1032*H1032,0)</f>
        <v>0</v>
      </c>
    </row>
    <row r="1033" spans="1:9" x14ac:dyDescent="0.25">
      <c r="A1033" s="176"/>
      <c r="B1033" s="106"/>
      <c r="C1033" s="119"/>
      <c r="D1033" s="107">
        <v>18</v>
      </c>
      <c r="E1033" s="100" t="str">
        <f>VLOOKUP(D1033,Danh_muc_VL_DC_TB!$A$12:$G$34,2)</f>
        <v>Quạt thông gió 0,04 kW</v>
      </c>
      <c r="F1033" s="100" t="str">
        <f>VLOOKUP(D1033,Danh_muc_VL_DC_TB!$A$12:$G$34,3)</f>
        <v>Cái</v>
      </c>
      <c r="G1033" s="114">
        <f>VLOOKUP(D1033,Danh_muc_VL_DC_TB!$A$12:$G$34,7)</f>
        <v>801</v>
      </c>
      <c r="H1033" s="116">
        <f t="shared" si="140"/>
        <v>2.1999999999999999E-5</v>
      </c>
      <c r="I1033" s="114">
        <f>ROUND(G1033*H1033,0)</f>
        <v>0</v>
      </c>
    </row>
    <row r="1034" spans="1:9" x14ac:dyDescent="0.25">
      <c r="A1034" s="176"/>
      <c r="B1034" s="106"/>
      <c r="C1034" s="119"/>
      <c r="D1034" s="107">
        <v>5</v>
      </c>
      <c r="E1034" s="100" t="str">
        <f>VLOOKUP(D1034,Danh_muc_VL_DC_TB!$A$12:$G$34,2)</f>
        <v>Bộ đèn neon 0,04 kW</v>
      </c>
      <c r="F1034" s="100" t="str">
        <f>VLOOKUP(D1034,Danh_muc_VL_DC_TB!$A$12:$G$34,3)</f>
        <v>Bộ</v>
      </c>
      <c r="G1034" s="114">
        <f>VLOOKUP(D1034,Danh_muc_VL_DC_TB!$A$12:$G$34,7)</f>
        <v>160</v>
      </c>
      <c r="H1034" s="116">
        <f t="shared" si="140"/>
        <v>2.1999999999999999E-5</v>
      </c>
      <c r="I1034" s="114">
        <f>ROUND(G1034*H1034,0)</f>
        <v>0</v>
      </c>
    </row>
    <row r="1035" spans="1:9" x14ac:dyDescent="0.25">
      <c r="A1035" s="176"/>
      <c r="B1035" s="106"/>
      <c r="C1035" s="119"/>
      <c r="D1035" s="107">
        <v>9</v>
      </c>
      <c r="E1035" s="100" t="str">
        <f>VLOOKUP(D1035,Danh_muc_VL_DC_TB!$A$12:$G$34,2)</f>
        <v>Ghế tựa</v>
      </c>
      <c r="F1035" s="100" t="str">
        <f>VLOOKUP(D1035,Danh_muc_VL_DC_TB!$A$12:$G$34,3)</f>
        <v>Cái</v>
      </c>
      <c r="G1035" s="114">
        <f>VLOOKUP(D1035,Danh_muc_VL_DC_TB!$A$12:$G$34,7)</f>
        <v>381</v>
      </c>
      <c r="H1035" s="116">
        <f t="shared" si="140"/>
        <v>1.2999999999999999E-4</v>
      </c>
      <c r="I1035" s="114">
        <f>ROUND(G1035*H1035,0)</f>
        <v>0</v>
      </c>
    </row>
    <row r="1036" spans="1:9" x14ac:dyDescent="0.25">
      <c r="A1036" s="176"/>
      <c r="B1036" s="106"/>
      <c r="C1036" s="119"/>
      <c r="D1036" s="107">
        <v>4</v>
      </c>
      <c r="E1036" s="100" t="str">
        <f>VLOOKUP(D1036,Danh_muc_VL_DC_TB!$A$12:$G$34,2)</f>
        <v>Bàn làm việc</v>
      </c>
      <c r="F1036" s="100" t="str">
        <f>VLOOKUP(D1036,Danh_muc_VL_DC_TB!$A$12:$G$34,3)</f>
        <v>Cái</v>
      </c>
      <c r="G1036" s="114">
        <f>VLOOKUP(D1036,Danh_muc_VL_DC_TB!$A$12:$G$34,7)</f>
        <v>601</v>
      </c>
      <c r="H1036" s="116">
        <f t="shared" si="140"/>
        <v>1.2999999999999999E-4</v>
      </c>
      <c r="I1036" s="114">
        <f>ROUND(G1036*H1036,0)</f>
        <v>0</v>
      </c>
    </row>
    <row r="1037" spans="1:9" x14ac:dyDescent="0.25">
      <c r="A1037" s="170" t="s">
        <v>367</v>
      </c>
      <c r="B1037" s="100" t="s">
        <v>90</v>
      </c>
      <c r="C1037" s="84"/>
      <c r="D1037" s="107"/>
      <c r="E1037" s="100"/>
      <c r="F1037" s="100"/>
      <c r="G1037" s="115"/>
      <c r="H1037" s="116"/>
      <c r="I1037" s="114"/>
    </row>
    <row r="1038" spans="1:9" ht="31.5" x14ac:dyDescent="0.25">
      <c r="A1038" s="175" t="s">
        <v>254</v>
      </c>
      <c r="B1038" s="99" t="s">
        <v>348</v>
      </c>
      <c r="C1038" s="94"/>
      <c r="D1038" s="112"/>
      <c r="E1038" s="99"/>
      <c r="F1038" s="99"/>
      <c r="G1038" s="149"/>
      <c r="H1038" s="150"/>
      <c r="I1038" s="151"/>
    </row>
    <row r="1039" spans="1:9" x14ac:dyDescent="0.25">
      <c r="A1039" s="170" t="s">
        <v>458</v>
      </c>
      <c r="B1039" s="100" t="s">
        <v>350</v>
      </c>
      <c r="C1039" s="68"/>
      <c r="D1039" s="107"/>
      <c r="E1039" s="100"/>
      <c r="F1039" s="100"/>
      <c r="G1039" s="115"/>
      <c r="H1039" s="116"/>
      <c r="I1039" s="114"/>
    </row>
    <row r="1040" spans="1:9" ht="31.5" x14ac:dyDescent="0.25">
      <c r="A1040" s="170" t="s">
        <v>459</v>
      </c>
      <c r="B1040" s="100" t="s">
        <v>83</v>
      </c>
      <c r="C1040" s="10"/>
      <c r="D1040" s="107"/>
      <c r="E1040" s="100"/>
      <c r="F1040" s="100"/>
      <c r="G1040" s="115"/>
      <c r="H1040" s="116"/>
      <c r="I1040" s="114"/>
    </row>
    <row r="1041" spans="1:9" ht="31.5" x14ac:dyDescent="0.25">
      <c r="A1041" s="170" t="s">
        <v>460</v>
      </c>
      <c r="B1041" s="100" t="s">
        <v>85</v>
      </c>
      <c r="C1041" s="10"/>
      <c r="D1041" s="107"/>
      <c r="E1041" s="100"/>
      <c r="F1041" s="100"/>
      <c r="G1041" s="115"/>
      <c r="H1041" s="116"/>
      <c r="I1041" s="114"/>
    </row>
    <row r="1042" spans="1:9" ht="31.5" x14ac:dyDescent="0.25">
      <c r="A1042" s="176"/>
      <c r="B1042" s="13" t="s">
        <v>450</v>
      </c>
      <c r="C1042" s="14"/>
      <c r="D1042" s="113"/>
      <c r="E1042" s="106"/>
      <c r="F1042" s="106"/>
      <c r="G1042" s="115"/>
      <c r="H1042" s="116"/>
      <c r="I1042" s="114">
        <f>SUM(I1043:I1048)</f>
        <v>346</v>
      </c>
    </row>
    <row r="1043" spans="1:9" x14ac:dyDescent="0.25">
      <c r="A1043" s="176"/>
      <c r="B1043" s="106"/>
      <c r="C1043" s="14"/>
      <c r="D1043" s="107">
        <v>17</v>
      </c>
      <c r="E1043" s="100" t="str">
        <f>VLOOKUP(D1043,Danh_muc_VL_DC_TB!$A$12:$G$34,2)</f>
        <v>Quần áo BHLĐ</v>
      </c>
      <c r="F1043" s="100" t="str">
        <f>VLOOKUP(D1043,Danh_muc_VL_DC_TB!$A$12:$G$34,3)</f>
        <v>Bộ</v>
      </c>
      <c r="G1043" s="114">
        <f>VLOOKUP(D1043,Danh_muc_VL_DC_TB!$A$12:$G$34,7)</f>
        <v>1282</v>
      </c>
      <c r="H1043" s="116">
        <f t="shared" ref="H1043:H1048" si="141">ROUND(H889*2,6)</f>
        <v>0.128</v>
      </c>
      <c r="I1043" s="114">
        <f t="shared" ref="I1043:I1048" si="142">ROUND(G1043*H1043,0)</f>
        <v>164</v>
      </c>
    </row>
    <row r="1044" spans="1:9" x14ac:dyDescent="0.25">
      <c r="A1044" s="176"/>
      <c r="B1044" s="106"/>
      <c r="C1044" s="14"/>
      <c r="D1044" s="107">
        <v>19</v>
      </c>
      <c r="E1044" s="100" t="str">
        <f>VLOOKUP(D1044,Danh_muc_VL_DC_TB!$A$12:$G$34,2)</f>
        <v>Quạt trần 0,1 kW</v>
      </c>
      <c r="F1044" s="100" t="str">
        <f>VLOOKUP(D1044,Danh_muc_VL_DC_TB!$A$12:$G$34,3)</f>
        <v>Cái</v>
      </c>
      <c r="G1044" s="114">
        <f>VLOOKUP(D1044,Danh_muc_VL_DC_TB!$A$12:$G$34,7)</f>
        <v>833</v>
      </c>
      <c r="H1044" s="116">
        <f t="shared" si="141"/>
        <v>2.1999999999999999E-2</v>
      </c>
      <c r="I1044" s="114">
        <f t="shared" si="142"/>
        <v>18</v>
      </c>
    </row>
    <row r="1045" spans="1:9" x14ac:dyDescent="0.25">
      <c r="A1045" s="176"/>
      <c r="B1045" s="106"/>
      <c r="C1045" s="14"/>
      <c r="D1045" s="107">
        <v>18</v>
      </c>
      <c r="E1045" s="100" t="str">
        <f>VLOOKUP(D1045,Danh_muc_VL_DC_TB!$A$12:$G$34,2)</f>
        <v>Quạt thông gió 0,04 kW</v>
      </c>
      <c r="F1045" s="100" t="str">
        <f>VLOOKUP(D1045,Danh_muc_VL_DC_TB!$A$12:$G$34,3)</f>
        <v>Cái</v>
      </c>
      <c r="G1045" s="114">
        <f>VLOOKUP(D1045,Danh_muc_VL_DC_TB!$A$12:$G$34,7)</f>
        <v>801</v>
      </c>
      <c r="H1045" s="116">
        <f t="shared" si="141"/>
        <v>2.1999999999999999E-2</v>
      </c>
      <c r="I1045" s="114">
        <f t="shared" si="142"/>
        <v>18</v>
      </c>
    </row>
    <row r="1046" spans="1:9" x14ac:dyDescent="0.25">
      <c r="A1046" s="176"/>
      <c r="B1046" s="106"/>
      <c r="C1046" s="14"/>
      <c r="D1046" s="107">
        <v>5</v>
      </c>
      <c r="E1046" s="100" t="str">
        <f>VLOOKUP(D1046,Danh_muc_VL_DC_TB!$A$12:$G$34,2)</f>
        <v>Bộ đèn neon 0,04 kW</v>
      </c>
      <c r="F1046" s="100" t="str">
        <f>VLOOKUP(D1046,Danh_muc_VL_DC_TB!$A$12:$G$34,3)</f>
        <v>Bộ</v>
      </c>
      <c r="G1046" s="114">
        <f>VLOOKUP(D1046,Danh_muc_VL_DC_TB!$A$12:$G$34,7)</f>
        <v>160</v>
      </c>
      <c r="H1046" s="116">
        <f t="shared" si="141"/>
        <v>0.128</v>
      </c>
      <c r="I1046" s="114">
        <f t="shared" si="142"/>
        <v>20</v>
      </c>
    </row>
    <row r="1047" spans="1:9" x14ac:dyDescent="0.25">
      <c r="A1047" s="176"/>
      <c r="B1047" s="106"/>
      <c r="C1047" s="14"/>
      <c r="D1047" s="107">
        <v>9</v>
      </c>
      <c r="E1047" s="100" t="str">
        <f>VLOOKUP(D1047,Danh_muc_VL_DC_TB!$A$12:$G$34,2)</f>
        <v>Ghế tựa</v>
      </c>
      <c r="F1047" s="100" t="str">
        <f>VLOOKUP(D1047,Danh_muc_VL_DC_TB!$A$12:$G$34,3)</f>
        <v>Cái</v>
      </c>
      <c r="G1047" s="114">
        <f>VLOOKUP(D1047,Danh_muc_VL_DC_TB!$A$12:$G$34,7)</f>
        <v>381</v>
      </c>
      <c r="H1047" s="116">
        <f t="shared" si="141"/>
        <v>0.128</v>
      </c>
      <c r="I1047" s="114">
        <f t="shared" si="142"/>
        <v>49</v>
      </c>
    </row>
    <row r="1048" spans="1:9" x14ac:dyDescent="0.25">
      <c r="A1048" s="176"/>
      <c r="B1048" s="106"/>
      <c r="C1048" s="14"/>
      <c r="D1048" s="107">
        <v>4</v>
      </c>
      <c r="E1048" s="100" t="str">
        <f>VLOOKUP(D1048,Danh_muc_VL_DC_TB!$A$12:$G$34,2)</f>
        <v>Bàn làm việc</v>
      </c>
      <c r="F1048" s="100" t="str">
        <f>VLOOKUP(D1048,Danh_muc_VL_DC_TB!$A$12:$G$34,3)</f>
        <v>Cái</v>
      </c>
      <c r="G1048" s="114">
        <f>VLOOKUP(D1048,Danh_muc_VL_DC_TB!$A$12:$G$34,7)</f>
        <v>601</v>
      </c>
      <c r="H1048" s="116">
        <f t="shared" si="141"/>
        <v>0.128</v>
      </c>
      <c r="I1048" s="114">
        <f t="shared" si="142"/>
        <v>77</v>
      </c>
    </row>
    <row r="1049" spans="1:9" ht="47.25" x14ac:dyDescent="0.25">
      <c r="A1049" s="176"/>
      <c r="B1049" s="13" t="s">
        <v>453</v>
      </c>
      <c r="C1049" s="14"/>
      <c r="D1049" s="113"/>
      <c r="E1049" s="106"/>
      <c r="F1049" s="106"/>
      <c r="G1049" s="115"/>
      <c r="H1049" s="116"/>
      <c r="I1049" s="114">
        <f>SUM(I1050:I1055)</f>
        <v>37</v>
      </c>
    </row>
    <row r="1050" spans="1:9" x14ac:dyDescent="0.25">
      <c r="A1050" s="176"/>
      <c r="B1050" s="106"/>
      <c r="C1050" s="14"/>
      <c r="D1050" s="107">
        <v>17</v>
      </c>
      <c r="E1050" s="100" t="str">
        <f>VLOOKUP(D1050,Danh_muc_VL_DC_TB!$A$12:$G$34,2)</f>
        <v>Quần áo BHLĐ</v>
      </c>
      <c r="F1050" s="100" t="str">
        <f>VLOOKUP(D1050,Danh_muc_VL_DC_TB!$A$12:$G$34,3)</f>
        <v>Bộ</v>
      </c>
      <c r="G1050" s="114">
        <f>VLOOKUP(D1050,Danh_muc_VL_DC_TB!$A$12:$G$34,7)</f>
        <v>1282</v>
      </c>
      <c r="H1050" s="116">
        <f>ROUND(H1043*0.11,4)</f>
        <v>1.41E-2</v>
      </c>
      <c r="I1050" s="114">
        <f t="shared" ref="I1050:I1055" si="143">ROUND(G1050*H1050,0)</f>
        <v>18</v>
      </c>
    </row>
    <row r="1051" spans="1:9" x14ac:dyDescent="0.25">
      <c r="A1051" s="176"/>
      <c r="B1051" s="106"/>
      <c r="C1051" s="14"/>
      <c r="D1051" s="107">
        <v>19</v>
      </c>
      <c r="E1051" s="100" t="str">
        <f>VLOOKUP(D1051,Danh_muc_VL_DC_TB!$A$12:$G$34,2)</f>
        <v>Quạt trần 0,1 kW</v>
      </c>
      <c r="F1051" s="100" t="str">
        <f>VLOOKUP(D1051,Danh_muc_VL_DC_TB!$A$12:$G$34,3)</f>
        <v>Cái</v>
      </c>
      <c r="G1051" s="114">
        <f>VLOOKUP(D1051,Danh_muc_VL_DC_TB!$A$12:$G$34,7)</f>
        <v>833</v>
      </c>
      <c r="H1051" s="116">
        <f t="shared" ref="H1051:H1055" si="144">ROUND(H1044*0.11,4)</f>
        <v>2.3999999999999998E-3</v>
      </c>
      <c r="I1051" s="114">
        <f t="shared" si="143"/>
        <v>2</v>
      </c>
    </row>
    <row r="1052" spans="1:9" x14ac:dyDescent="0.25">
      <c r="A1052" s="176"/>
      <c r="B1052" s="106"/>
      <c r="C1052" s="14"/>
      <c r="D1052" s="107">
        <v>18</v>
      </c>
      <c r="E1052" s="100" t="str">
        <f>VLOOKUP(D1052,Danh_muc_VL_DC_TB!$A$12:$G$34,2)</f>
        <v>Quạt thông gió 0,04 kW</v>
      </c>
      <c r="F1052" s="100" t="str">
        <f>VLOOKUP(D1052,Danh_muc_VL_DC_TB!$A$12:$G$34,3)</f>
        <v>Cái</v>
      </c>
      <c r="G1052" s="114">
        <f>VLOOKUP(D1052,Danh_muc_VL_DC_TB!$A$12:$G$34,7)</f>
        <v>801</v>
      </c>
      <c r="H1052" s="116">
        <f t="shared" si="144"/>
        <v>2.3999999999999998E-3</v>
      </c>
      <c r="I1052" s="114">
        <f t="shared" si="143"/>
        <v>2</v>
      </c>
    </row>
    <row r="1053" spans="1:9" x14ac:dyDescent="0.25">
      <c r="A1053" s="176"/>
      <c r="B1053" s="106"/>
      <c r="C1053" s="14"/>
      <c r="D1053" s="107">
        <v>5</v>
      </c>
      <c r="E1053" s="100" t="str">
        <f>VLOOKUP(D1053,Danh_muc_VL_DC_TB!$A$12:$G$34,2)</f>
        <v>Bộ đèn neon 0,04 kW</v>
      </c>
      <c r="F1053" s="100" t="str">
        <f>VLOOKUP(D1053,Danh_muc_VL_DC_TB!$A$12:$G$34,3)</f>
        <v>Bộ</v>
      </c>
      <c r="G1053" s="114">
        <f>VLOOKUP(D1053,Danh_muc_VL_DC_TB!$A$12:$G$34,7)</f>
        <v>160</v>
      </c>
      <c r="H1053" s="116">
        <f t="shared" si="144"/>
        <v>1.41E-2</v>
      </c>
      <c r="I1053" s="114">
        <f t="shared" si="143"/>
        <v>2</v>
      </c>
    </row>
    <row r="1054" spans="1:9" x14ac:dyDescent="0.25">
      <c r="A1054" s="176"/>
      <c r="B1054" s="106"/>
      <c r="C1054" s="14"/>
      <c r="D1054" s="107">
        <v>9</v>
      </c>
      <c r="E1054" s="100" t="str">
        <f>VLOOKUP(D1054,Danh_muc_VL_DC_TB!$A$12:$G$34,2)</f>
        <v>Ghế tựa</v>
      </c>
      <c r="F1054" s="100" t="str">
        <f>VLOOKUP(D1054,Danh_muc_VL_DC_TB!$A$12:$G$34,3)</f>
        <v>Cái</v>
      </c>
      <c r="G1054" s="114">
        <f>VLOOKUP(D1054,Danh_muc_VL_DC_TB!$A$12:$G$34,7)</f>
        <v>381</v>
      </c>
      <c r="H1054" s="116">
        <f t="shared" si="144"/>
        <v>1.41E-2</v>
      </c>
      <c r="I1054" s="114">
        <f t="shared" si="143"/>
        <v>5</v>
      </c>
    </row>
    <row r="1055" spans="1:9" x14ac:dyDescent="0.25">
      <c r="A1055" s="176"/>
      <c r="B1055" s="106"/>
      <c r="C1055" s="14"/>
      <c r="D1055" s="107">
        <v>4</v>
      </c>
      <c r="E1055" s="100" t="str">
        <f>VLOOKUP(D1055,Danh_muc_VL_DC_TB!$A$12:$G$34,2)</f>
        <v>Bàn làm việc</v>
      </c>
      <c r="F1055" s="100" t="str">
        <f>VLOOKUP(D1055,Danh_muc_VL_DC_TB!$A$12:$G$34,3)</f>
        <v>Cái</v>
      </c>
      <c r="G1055" s="114">
        <f>VLOOKUP(D1055,Danh_muc_VL_DC_TB!$A$12:$G$34,7)</f>
        <v>601</v>
      </c>
      <c r="H1055" s="116">
        <f t="shared" si="144"/>
        <v>1.41E-2</v>
      </c>
      <c r="I1055" s="114">
        <f t="shared" si="143"/>
        <v>8</v>
      </c>
    </row>
    <row r="1056" spans="1:9" x14ac:dyDescent="0.25">
      <c r="A1056" s="176"/>
      <c r="B1056" s="13" t="s">
        <v>451</v>
      </c>
      <c r="C1056" s="14"/>
      <c r="D1056" s="113"/>
      <c r="E1056" s="106"/>
      <c r="F1056" s="106"/>
      <c r="G1056" s="115"/>
      <c r="H1056" s="116"/>
      <c r="I1056" s="114">
        <f>SUM(I1057:I1062)</f>
        <v>315</v>
      </c>
    </row>
    <row r="1057" spans="1:9" x14ac:dyDescent="0.25">
      <c r="A1057" s="176"/>
      <c r="B1057" s="106"/>
      <c r="C1057" s="14"/>
      <c r="D1057" s="107">
        <v>17</v>
      </c>
      <c r="E1057" s="100" t="str">
        <f>VLOOKUP(D1057,Danh_muc_VL_DC_TB!$A$12:$G$34,2)</f>
        <v>Quần áo BHLĐ</v>
      </c>
      <c r="F1057" s="100" t="str">
        <f>VLOOKUP(D1057,Danh_muc_VL_DC_TB!$A$12:$G$34,3)</f>
        <v>Bộ</v>
      </c>
      <c r="G1057" s="114">
        <f>VLOOKUP(D1057,Danh_muc_VL_DC_TB!$A$12:$G$34,7)</f>
        <v>1282</v>
      </c>
      <c r="H1057" s="116">
        <f t="shared" ref="H1057:H1062" si="145">ROUND(H903*2,6)</f>
        <v>0.11600000000000001</v>
      </c>
      <c r="I1057" s="114">
        <f t="shared" ref="I1057:I1062" si="146">ROUND(G1057*H1057,0)</f>
        <v>149</v>
      </c>
    </row>
    <row r="1058" spans="1:9" x14ac:dyDescent="0.25">
      <c r="A1058" s="176"/>
      <c r="B1058" s="106"/>
      <c r="C1058" s="14"/>
      <c r="D1058" s="107">
        <v>19</v>
      </c>
      <c r="E1058" s="100" t="str">
        <f>VLOOKUP(D1058,Danh_muc_VL_DC_TB!$A$12:$G$34,2)</f>
        <v>Quạt trần 0,1 kW</v>
      </c>
      <c r="F1058" s="100" t="str">
        <f>VLOOKUP(D1058,Danh_muc_VL_DC_TB!$A$12:$G$34,3)</f>
        <v>Cái</v>
      </c>
      <c r="G1058" s="114">
        <f>VLOOKUP(D1058,Danh_muc_VL_DC_TB!$A$12:$G$34,7)</f>
        <v>833</v>
      </c>
      <c r="H1058" s="116">
        <f t="shared" si="145"/>
        <v>0.02</v>
      </c>
      <c r="I1058" s="114">
        <f t="shared" si="146"/>
        <v>17</v>
      </c>
    </row>
    <row r="1059" spans="1:9" x14ac:dyDescent="0.25">
      <c r="A1059" s="176"/>
      <c r="B1059" s="106"/>
      <c r="C1059" s="14"/>
      <c r="D1059" s="107">
        <v>18</v>
      </c>
      <c r="E1059" s="100" t="str">
        <f>VLOOKUP(D1059,Danh_muc_VL_DC_TB!$A$12:$G$34,2)</f>
        <v>Quạt thông gió 0,04 kW</v>
      </c>
      <c r="F1059" s="100" t="str">
        <f>VLOOKUP(D1059,Danh_muc_VL_DC_TB!$A$12:$G$34,3)</f>
        <v>Cái</v>
      </c>
      <c r="G1059" s="114">
        <f>VLOOKUP(D1059,Danh_muc_VL_DC_TB!$A$12:$G$34,7)</f>
        <v>801</v>
      </c>
      <c r="H1059" s="116">
        <f t="shared" si="145"/>
        <v>0.02</v>
      </c>
      <c r="I1059" s="114">
        <f t="shared" si="146"/>
        <v>16</v>
      </c>
    </row>
    <row r="1060" spans="1:9" x14ac:dyDescent="0.25">
      <c r="A1060" s="176"/>
      <c r="B1060" s="106"/>
      <c r="C1060" s="14"/>
      <c r="D1060" s="107">
        <v>5</v>
      </c>
      <c r="E1060" s="100" t="str">
        <f>VLOOKUP(D1060,Danh_muc_VL_DC_TB!$A$12:$G$34,2)</f>
        <v>Bộ đèn neon 0,04 kW</v>
      </c>
      <c r="F1060" s="100" t="str">
        <f>VLOOKUP(D1060,Danh_muc_VL_DC_TB!$A$12:$G$34,3)</f>
        <v>Bộ</v>
      </c>
      <c r="G1060" s="114">
        <f>VLOOKUP(D1060,Danh_muc_VL_DC_TB!$A$12:$G$34,7)</f>
        <v>160</v>
      </c>
      <c r="H1060" s="116">
        <f t="shared" si="145"/>
        <v>0.11600000000000001</v>
      </c>
      <c r="I1060" s="114">
        <f t="shared" si="146"/>
        <v>19</v>
      </c>
    </row>
    <row r="1061" spans="1:9" x14ac:dyDescent="0.25">
      <c r="A1061" s="176"/>
      <c r="B1061" s="106"/>
      <c r="C1061" s="14"/>
      <c r="D1061" s="107">
        <v>9</v>
      </c>
      <c r="E1061" s="100" t="str">
        <f>VLOOKUP(D1061,Danh_muc_VL_DC_TB!$A$12:$G$34,2)</f>
        <v>Ghế tựa</v>
      </c>
      <c r="F1061" s="100" t="str">
        <f>VLOOKUP(D1061,Danh_muc_VL_DC_TB!$A$12:$G$34,3)</f>
        <v>Cái</v>
      </c>
      <c r="G1061" s="114">
        <f>VLOOKUP(D1061,Danh_muc_VL_DC_TB!$A$12:$G$34,7)</f>
        <v>381</v>
      </c>
      <c r="H1061" s="116">
        <f t="shared" si="145"/>
        <v>0.11600000000000001</v>
      </c>
      <c r="I1061" s="114">
        <f t="shared" si="146"/>
        <v>44</v>
      </c>
    </row>
    <row r="1062" spans="1:9" x14ac:dyDescent="0.25">
      <c r="A1062" s="176"/>
      <c r="B1062" s="106"/>
      <c r="C1062" s="14"/>
      <c r="D1062" s="107">
        <v>4</v>
      </c>
      <c r="E1062" s="100" t="str">
        <f>VLOOKUP(D1062,Danh_muc_VL_DC_TB!$A$12:$G$34,2)</f>
        <v>Bàn làm việc</v>
      </c>
      <c r="F1062" s="100" t="str">
        <f>VLOOKUP(D1062,Danh_muc_VL_DC_TB!$A$12:$G$34,3)</f>
        <v>Cái</v>
      </c>
      <c r="G1062" s="114">
        <f>VLOOKUP(D1062,Danh_muc_VL_DC_TB!$A$12:$G$34,7)</f>
        <v>601</v>
      </c>
      <c r="H1062" s="116">
        <f t="shared" si="145"/>
        <v>0.11600000000000001</v>
      </c>
      <c r="I1062" s="114">
        <f t="shared" si="146"/>
        <v>70</v>
      </c>
    </row>
    <row r="1063" spans="1:9" ht="47.25" x14ac:dyDescent="0.25">
      <c r="A1063" s="176"/>
      <c r="B1063" s="13" t="s">
        <v>452</v>
      </c>
      <c r="C1063" s="14"/>
      <c r="D1063" s="113"/>
      <c r="E1063" s="106"/>
      <c r="F1063" s="106"/>
      <c r="G1063" s="115"/>
      <c r="H1063" s="116"/>
      <c r="I1063" s="114">
        <f>SUM(I1064:I1069)</f>
        <v>35</v>
      </c>
    </row>
    <row r="1064" spans="1:9" x14ac:dyDescent="0.25">
      <c r="A1064" s="176"/>
      <c r="B1064" s="106"/>
      <c r="C1064" s="14"/>
      <c r="D1064" s="107">
        <v>17</v>
      </c>
      <c r="E1064" s="100" t="str">
        <f>VLOOKUP(D1064,Danh_muc_VL_DC_TB!$A$12:$G$34,2)</f>
        <v>Quần áo BHLĐ</v>
      </c>
      <c r="F1064" s="100" t="str">
        <f>VLOOKUP(D1064,Danh_muc_VL_DC_TB!$A$12:$G$34,3)</f>
        <v>Bộ</v>
      </c>
      <c r="G1064" s="114">
        <f>VLOOKUP(D1064,Danh_muc_VL_DC_TB!$A$12:$G$34,7)</f>
        <v>1282</v>
      </c>
      <c r="H1064" s="116">
        <f>ROUND(H1057*0.11,4)</f>
        <v>1.2800000000000001E-2</v>
      </c>
      <c r="I1064" s="114">
        <f t="shared" ref="I1064:I1069" si="147">ROUND(G1064*H1064,0)</f>
        <v>16</v>
      </c>
    </row>
    <row r="1065" spans="1:9" x14ac:dyDescent="0.25">
      <c r="A1065" s="176"/>
      <c r="B1065" s="106"/>
      <c r="C1065" s="14"/>
      <c r="D1065" s="107">
        <v>19</v>
      </c>
      <c r="E1065" s="100" t="str">
        <f>VLOOKUP(D1065,Danh_muc_VL_DC_TB!$A$12:$G$34,2)</f>
        <v>Quạt trần 0,1 kW</v>
      </c>
      <c r="F1065" s="100" t="str">
        <f>VLOOKUP(D1065,Danh_muc_VL_DC_TB!$A$12:$G$34,3)</f>
        <v>Cái</v>
      </c>
      <c r="G1065" s="114">
        <f>VLOOKUP(D1065,Danh_muc_VL_DC_TB!$A$12:$G$34,7)</f>
        <v>833</v>
      </c>
      <c r="H1065" s="116">
        <f t="shared" ref="H1065:H1069" si="148">ROUND(H1058*0.11,4)</f>
        <v>2.2000000000000001E-3</v>
      </c>
      <c r="I1065" s="114">
        <f t="shared" si="147"/>
        <v>2</v>
      </c>
    </row>
    <row r="1066" spans="1:9" x14ac:dyDescent="0.25">
      <c r="A1066" s="176"/>
      <c r="B1066" s="106"/>
      <c r="C1066" s="14"/>
      <c r="D1066" s="107">
        <v>18</v>
      </c>
      <c r="E1066" s="100" t="str">
        <f>VLOOKUP(D1066,Danh_muc_VL_DC_TB!$A$12:$G$34,2)</f>
        <v>Quạt thông gió 0,04 kW</v>
      </c>
      <c r="F1066" s="100" t="str">
        <f>VLOOKUP(D1066,Danh_muc_VL_DC_TB!$A$12:$G$34,3)</f>
        <v>Cái</v>
      </c>
      <c r="G1066" s="114">
        <f>VLOOKUP(D1066,Danh_muc_VL_DC_TB!$A$12:$G$34,7)</f>
        <v>801</v>
      </c>
      <c r="H1066" s="116">
        <f t="shared" si="148"/>
        <v>2.2000000000000001E-3</v>
      </c>
      <c r="I1066" s="114">
        <f t="shared" si="147"/>
        <v>2</v>
      </c>
    </row>
    <row r="1067" spans="1:9" x14ac:dyDescent="0.25">
      <c r="A1067" s="176"/>
      <c r="B1067" s="106"/>
      <c r="C1067" s="14"/>
      <c r="D1067" s="107">
        <v>5</v>
      </c>
      <c r="E1067" s="100" t="str">
        <f>VLOOKUP(D1067,Danh_muc_VL_DC_TB!$A$12:$G$34,2)</f>
        <v>Bộ đèn neon 0,04 kW</v>
      </c>
      <c r="F1067" s="100" t="str">
        <f>VLOOKUP(D1067,Danh_muc_VL_DC_TB!$A$12:$G$34,3)</f>
        <v>Bộ</v>
      </c>
      <c r="G1067" s="114">
        <f>VLOOKUP(D1067,Danh_muc_VL_DC_TB!$A$12:$G$34,7)</f>
        <v>160</v>
      </c>
      <c r="H1067" s="116">
        <f t="shared" si="148"/>
        <v>1.2800000000000001E-2</v>
      </c>
      <c r="I1067" s="114">
        <f t="shared" si="147"/>
        <v>2</v>
      </c>
    </row>
    <row r="1068" spans="1:9" x14ac:dyDescent="0.25">
      <c r="A1068" s="176"/>
      <c r="B1068" s="106"/>
      <c r="C1068" s="14"/>
      <c r="D1068" s="107">
        <v>9</v>
      </c>
      <c r="E1068" s="100" t="str">
        <f>VLOOKUP(D1068,Danh_muc_VL_DC_TB!$A$12:$G$34,2)</f>
        <v>Ghế tựa</v>
      </c>
      <c r="F1068" s="100" t="str">
        <f>VLOOKUP(D1068,Danh_muc_VL_DC_TB!$A$12:$G$34,3)</f>
        <v>Cái</v>
      </c>
      <c r="G1068" s="114">
        <f>VLOOKUP(D1068,Danh_muc_VL_DC_TB!$A$12:$G$34,7)</f>
        <v>381</v>
      </c>
      <c r="H1068" s="116">
        <f t="shared" si="148"/>
        <v>1.2800000000000001E-2</v>
      </c>
      <c r="I1068" s="114">
        <f t="shared" si="147"/>
        <v>5</v>
      </c>
    </row>
    <row r="1069" spans="1:9" x14ac:dyDescent="0.25">
      <c r="A1069" s="176"/>
      <c r="B1069" s="106"/>
      <c r="C1069" s="14"/>
      <c r="D1069" s="107">
        <v>4</v>
      </c>
      <c r="E1069" s="100" t="str">
        <f>VLOOKUP(D1069,Danh_muc_VL_DC_TB!$A$12:$G$34,2)</f>
        <v>Bàn làm việc</v>
      </c>
      <c r="F1069" s="100" t="str">
        <f>VLOOKUP(D1069,Danh_muc_VL_DC_TB!$A$12:$G$34,3)</f>
        <v>Cái</v>
      </c>
      <c r="G1069" s="114">
        <f>VLOOKUP(D1069,Danh_muc_VL_DC_TB!$A$12:$G$34,7)</f>
        <v>601</v>
      </c>
      <c r="H1069" s="116">
        <f t="shared" si="148"/>
        <v>1.2800000000000001E-2</v>
      </c>
      <c r="I1069" s="114">
        <f t="shared" si="147"/>
        <v>8</v>
      </c>
    </row>
    <row r="1070" spans="1:9" ht="31.5" x14ac:dyDescent="0.25">
      <c r="A1070" s="176"/>
      <c r="B1070" s="106" t="s">
        <v>89</v>
      </c>
      <c r="C1070" s="14"/>
      <c r="D1070" s="113"/>
      <c r="E1070" s="106"/>
      <c r="F1070" s="106"/>
      <c r="G1070" s="115"/>
      <c r="H1070" s="116"/>
      <c r="I1070" s="114">
        <f>SUM(I1071:I1075)</f>
        <v>0</v>
      </c>
    </row>
    <row r="1071" spans="1:9" x14ac:dyDescent="0.25">
      <c r="A1071" s="176"/>
      <c r="B1071" s="106"/>
      <c r="C1071" s="119"/>
      <c r="D1071" s="107">
        <v>19</v>
      </c>
      <c r="E1071" s="100" t="str">
        <f>VLOOKUP(D1071,Danh_muc_VL_DC_TB!$A$12:$G$34,2)</f>
        <v>Quạt trần 0,1 kW</v>
      </c>
      <c r="F1071" s="100" t="str">
        <f>VLOOKUP(D1071,Danh_muc_VL_DC_TB!$A$12:$G$34,3)</f>
        <v>Cái</v>
      </c>
      <c r="G1071" s="114">
        <f>VLOOKUP(D1071,Danh_muc_VL_DC_TB!$A$12:$G$34,7)</f>
        <v>833</v>
      </c>
      <c r="H1071" s="116">
        <f>ROUND(H917*2,6)</f>
        <v>9.6000000000000002E-5</v>
      </c>
      <c r="I1071" s="114">
        <f>ROUND(G1071*H1071,0)</f>
        <v>0</v>
      </c>
    </row>
    <row r="1072" spans="1:9" x14ac:dyDescent="0.25">
      <c r="A1072" s="176"/>
      <c r="B1072" s="106"/>
      <c r="C1072" s="119"/>
      <c r="D1072" s="107">
        <v>18</v>
      </c>
      <c r="E1072" s="100" t="str">
        <f>VLOOKUP(D1072,Danh_muc_VL_DC_TB!$A$12:$G$34,2)</f>
        <v>Quạt thông gió 0,04 kW</v>
      </c>
      <c r="F1072" s="100" t="str">
        <f>VLOOKUP(D1072,Danh_muc_VL_DC_TB!$A$12:$G$34,3)</f>
        <v>Cái</v>
      </c>
      <c r="G1072" s="114">
        <f>VLOOKUP(D1072,Danh_muc_VL_DC_TB!$A$12:$G$34,7)</f>
        <v>801</v>
      </c>
      <c r="H1072" s="116">
        <f>ROUND(H918*2,6)</f>
        <v>6.7999999999999999E-5</v>
      </c>
      <c r="I1072" s="114">
        <f>ROUND(G1072*H1072,0)</f>
        <v>0</v>
      </c>
    </row>
    <row r="1073" spans="1:9" x14ac:dyDescent="0.25">
      <c r="A1073" s="176"/>
      <c r="B1073" s="106"/>
      <c r="C1073" s="119"/>
      <c r="D1073" s="107">
        <v>5</v>
      </c>
      <c r="E1073" s="100" t="str">
        <f>VLOOKUP(D1073,Danh_muc_VL_DC_TB!$A$12:$G$34,2)</f>
        <v>Bộ đèn neon 0,04 kW</v>
      </c>
      <c r="F1073" s="100" t="str">
        <f>VLOOKUP(D1073,Danh_muc_VL_DC_TB!$A$12:$G$34,3)</f>
        <v>Bộ</v>
      </c>
      <c r="G1073" s="114">
        <f>VLOOKUP(D1073,Danh_muc_VL_DC_TB!$A$12:$G$34,7)</f>
        <v>160</v>
      </c>
      <c r="H1073" s="116">
        <f>ROUND(H919*2,6)</f>
        <v>6.7999999999999999E-5</v>
      </c>
      <c r="I1073" s="114">
        <f>ROUND(G1073*H1073,0)</f>
        <v>0</v>
      </c>
    </row>
    <row r="1074" spans="1:9" x14ac:dyDescent="0.25">
      <c r="A1074" s="176"/>
      <c r="B1074" s="106"/>
      <c r="C1074" s="119"/>
      <c r="D1074" s="107">
        <v>9</v>
      </c>
      <c r="E1074" s="100" t="str">
        <f>VLOOKUP(D1074,Danh_muc_VL_DC_TB!$A$12:$G$34,2)</f>
        <v>Ghế tựa</v>
      </c>
      <c r="F1074" s="100" t="str">
        <f>VLOOKUP(D1074,Danh_muc_VL_DC_TB!$A$12:$G$34,3)</f>
        <v>Cái</v>
      </c>
      <c r="G1074" s="114">
        <f>VLOOKUP(D1074,Danh_muc_VL_DC_TB!$A$12:$G$34,7)</f>
        <v>381</v>
      </c>
      <c r="H1074" s="116">
        <f>ROUND(H920*2,6)</f>
        <v>4.0000000000000002E-4</v>
      </c>
      <c r="I1074" s="114">
        <f>ROUND(G1074*H1074,0)</f>
        <v>0</v>
      </c>
    </row>
    <row r="1075" spans="1:9" x14ac:dyDescent="0.25">
      <c r="A1075" s="176"/>
      <c r="B1075" s="106"/>
      <c r="C1075" s="119"/>
      <c r="D1075" s="107">
        <v>4</v>
      </c>
      <c r="E1075" s="100" t="str">
        <f>VLOOKUP(D1075,Danh_muc_VL_DC_TB!$A$12:$G$34,2)</f>
        <v>Bàn làm việc</v>
      </c>
      <c r="F1075" s="100" t="str">
        <f>VLOOKUP(D1075,Danh_muc_VL_DC_TB!$A$12:$G$34,3)</f>
        <v>Cái</v>
      </c>
      <c r="G1075" s="114">
        <f>VLOOKUP(D1075,Danh_muc_VL_DC_TB!$A$12:$G$34,7)</f>
        <v>601</v>
      </c>
      <c r="H1075" s="116">
        <f>ROUND(H921*2,6)</f>
        <v>4.0000000000000002E-4</v>
      </c>
      <c r="I1075" s="114">
        <f>ROUND(G1075*H1075,0)</f>
        <v>0</v>
      </c>
    </row>
    <row r="1076" spans="1:9" x14ac:dyDescent="0.25">
      <c r="A1076" s="170" t="s">
        <v>461</v>
      </c>
      <c r="B1076" s="100" t="s">
        <v>90</v>
      </c>
      <c r="C1076" s="84"/>
      <c r="D1076" s="107"/>
      <c r="E1076" s="100"/>
      <c r="F1076" s="100"/>
      <c r="G1076" s="115"/>
      <c r="H1076" s="116"/>
      <c r="I1076" s="114"/>
    </row>
    <row r="1077" spans="1:9" x14ac:dyDescent="0.25">
      <c r="A1077" s="170" t="s">
        <v>462</v>
      </c>
      <c r="B1077" s="100" t="s">
        <v>352</v>
      </c>
      <c r="C1077" s="68"/>
      <c r="D1077" s="107"/>
      <c r="E1077" s="100"/>
      <c r="F1077" s="100"/>
      <c r="G1077" s="115"/>
      <c r="H1077" s="116"/>
      <c r="I1077" s="114"/>
    </row>
    <row r="1078" spans="1:9" ht="31.5" x14ac:dyDescent="0.25">
      <c r="A1078" s="170" t="s">
        <v>463</v>
      </c>
      <c r="B1078" s="100" t="s">
        <v>83</v>
      </c>
      <c r="C1078" s="10"/>
      <c r="D1078" s="107"/>
      <c r="E1078" s="100"/>
      <c r="F1078" s="100"/>
      <c r="G1078" s="115"/>
      <c r="H1078" s="116"/>
      <c r="I1078" s="114"/>
    </row>
    <row r="1079" spans="1:9" ht="31.5" x14ac:dyDescent="0.25">
      <c r="A1079" s="170" t="s">
        <v>464</v>
      </c>
      <c r="B1079" s="100" t="s">
        <v>85</v>
      </c>
      <c r="C1079" s="10"/>
      <c r="D1079" s="107"/>
      <c r="E1079" s="100"/>
      <c r="F1079" s="100"/>
      <c r="G1079" s="115"/>
      <c r="H1079" s="116"/>
      <c r="I1079" s="114"/>
    </row>
    <row r="1080" spans="1:9" ht="31.5" x14ac:dyDescent="0.25">
      <c r="A1080" s="176"/>
      <c r="B1080" s="13" t="s">
        <v>450</v>
      </c>
      <c r="C1080" s="14"/>
      <c r="D1080" s="113"/>
      <c r="E1080" s="106"/>
      <c r="F1080" s="106"/>
      <c r="G1080" s="115"/>
      <c r="H1080" s="116"/>
      <c r="I1080" s="114">
        <f>SUM(I1081:I1086)</f>
        <v>284</v>
      </c>
    </row>
    <row r="1081" spans="1:9" x14ac:dyDescent="0.25">
      <c r="A1081" s="176"/>
      <c r="B1081" s="106"/>
      <c r="C1081" s="14"/>
      <c r="D1081" s="107">
        <v>17</v>
      </c>
      <c r="E1081" s="100" t="str">
        <f>VLOOKUP(D1081,Danh_muc_VL_DC_TB!$A$12:$G$34,2)</f>
        <v>Quần áo BHLĐ</v>
      </c>
      <c r="F1081" s="100" t="str">
        <f>VLOOKUP(D1081,Danh_muc_VL_DC_TB!$A$12:$G$34,3)</f>
        <v>Bộ</v>
      </c>
      <c r="G1081" s="114">
        <f>VLOOKUP(D1081,Danh_muc_VL_DC_TB!$A$12:$G$34,7)</f>
        <v>1282</v>
      </c>
      <c r="H1081" s="116">
        <f t="shared" ref="H1081:H1086" si="149">ROUND(H927*2,6)</f>
        <v>0.10496</v>
      </c>
      <c r="I1081" s="114">
        <f t="shared" ref="I1081:I1086" si="150">ROUND(G1081*H1081,0)</f>
        <v>135</v>
      </c>
    </row>
    <row r="1082" spans="1:9" x14ac:dyDescent="0.25">
      <c r="A1082" s="176"/>
      <c r="B1082" s="106"/>
      <c r="C1082" s="14"/>
      <c r="D1082" s="107">
        <v>19</v>
      </c>
      <c r="E1082" s="100" t="str">
        <f>VLOOKUP(D1082,Danh_muc_VL_DC_TB!$A$12:$G$34,2)</f>
        <v>Quạt trần 0,1 kW</v>
      </c>
      <c r="F1082" s="100" t="str">
        <f>VLOOKUP(D1082,Danh_muc_VL_DC_TB!$A$12:$G$34,3)</f>
        <v>Cái</v>
      </c>
      <c r="G1082" s="114">
        <f>VLOOKUP(D1082,Danh_muc_VL_DC_TB!$A$12:$G$34,7)</f>
        <v>833</v>
      </c>
      <c r="H1082" s="116">
        <f t="shared" si="149"/>
        <v>1.804E-2</v>
      </c>
      <c r="I1082" s="114">
        <f t="shared" si="150"/>
        <v>15</v>
      </c>
    </row>
    <row r="1083" spans="1:9" x14ac:dyDescent="0.25">
      <c r="A1083" s="176"/>
      <c r="B1083" s="106"/>
      <c r="C1083" s="14"/>
      <c r="D1083" s="107">
        <v>18</v>
      </c>
      <c r="E1083" s="100" t="str">
        <f>VLOOKUP(D1083,Danh_muc_VL_DC_TB!$A$12:$G$34,2)</f>
        <v>Quạt thông gió 0,04 kW</v>
      </c>
      <c r="F1083" s="100" t="str">
        <f>VLOOKUP(D1083,Danh_muc_VL_DC_TB!$A$12:$G$34,3)</f>
        <v>Cái</v>
      </c>
      <c r="G1083" s="114">
        <f>VLOOKUP(D1083,Danh_muc_VL_DC_TB!$A$12:$G$34,7)</f>
        <v>801</v>
      </c>
      <c r="H1083" s="116">
        <f t="shared" si="149"/>
        <v>1.804E-2</v>
      </c>
      <c r="I1083" s="114">
        <f t="shared" si="150"/>
        <v>14</v>
      </c>
    </row>
    <row r="1084" spans="1:9" x14ac:dyDescent="0.25">
      <c r="A1084" s="176"/>
      <c r="B1084" s="106"/>
      <c r="C1084" s="14"/>
      <c r="D1084" s="107">
        <v>5</v>
      </c>
      <c r="E1084" s="100" t="str">
        <f>VLOOKUP(D1084,Danh_muc_VL_DC_TB!$A$12:$G$34,2)</f>
        <v>Bộ đèn neon 0,04 kW</v>
      </c>
      <c r="F1084" s="100" t="str">
        <f>VLOOKUP(D1084,Danh_muc_VL_DC_TB!$A$12:$G$34,3)</f>
        <v>Bộ</v>
      </c>
      <c r="G1084" s="114">
        <f>VLOOKUP(D1084,Danh_muc_VL_DC_TB!$A$12:$G$34,7)</f>
        <v>160</v>
      </c>
      <c r="H1084" s="116">
        <f t="shared" si="149"/>
        <v>0.10496</v>
      </c>
      <c r="I1084" s="114">
        <f t="shared" si="150"/>
        <v>17</v>
      </c>
    </row>
    <row r="1085" spans="1:9" x14ac:dyDescent="0.25">
      <c r="A1085" s="176"/>
      <c r="B1085" s="106"/>
      <c r="C1085" s="14"/>
      <c r="D1085" s="107">
        <v>9</v>
      </c>
      <c r="E1085" s="100" t="str">
        <f>VLOOKUP(D1085,Danh_muc_VL_DC_TB!$A$12:$G$34,2)</f>
        <v>Ghế tựa</v>
      </c>
      <c r="F1085" s="100" t="str">
        <f>VLOOKUP(D1085,Danh_muc_VL_DC_TB!$A$12:$G$34,3)</f>
        <v>Cái</v>
      </c>
      <c r="G1085" s="114">
        <f>VLOOKUP(D1085,Danh_muc_VL_DC_TB!$A$12:$G$34,7)</f>
        <v>381</v>
      </c>
      <c r="H1085" s="116">
        <f t="shared" si="149"/>
        <v>0.10496</v>
      </c>
      <c r="I1085" s="114">
        <f t="shared" si="150"/>
        <v>40</v>
      </c>
    </row>
    <row r="1086" spans="1:9" x14ac:dyDescent="0.25">
      <c r="A1086" s="176"/>
      <c r="B1086" s="106"/>
      <c r="C1086" s="14"/>
      <c r="D1086" s="107">
        <v>4</v>
      </c>
      <c r="E1086" s="100" t="str">
        <f>VLOOKUP(D1086,Danh_muc_VL_DC_TB!$A$12:$G$34,2)</f>
        <v>Bàn làm việc</v>
      </c>
      <c r="F1086" s="100" t="str">
        <f>VLOOKUP(D1086,Danh_muc_VL_DC_TB!$A$12:$G$34,3)</f>
        <v>Cái</v>
      </c>
      <c r="G1086" s="114">
        <f>VLOOKUP(D1086,Danh_muc_VL_DC_TB!$A$12:$G$34,7)</f>
        <v>601</v>
      </c>
      <c r="H1086" s="116">
        <f t="shared" si="149"/>
        <v>0.10496</v>
      </c>
      <c r="I1086" s="114">
        <f t="shared" si="150"/>
        <v>63</v>
      </c>
    </row>
    <row r="1087" spans="1:9" ht="47.25" x14ac:dyDescent="0.25">
      <c r="A1087" s="176"/>
      <c r="B1087" s="13" t="s">
        <v>453</v>
      </c>
      <c r="C1087" s="14"/>
      <c r="D1087" s="113"/>
      <c r="E1087" s="106"/>
      <c r="F1087" s="106"/>
      <c r="G1087" s="115"/>
      <c r="H1087" s="116"/>
      <c r="I1087" s="114">
        <f>SUM(I1088:I1093)</f>
        <v>32</v>
      </c>
    </row>
    <row r="1088" spans="1:9" x14ac:dyDescent="0.25">
      <c r="A1088" s="176"/>
      <c r="B1088" s="106"/>
      <c r="C1088" s="14"/>
      <c r="D1088" s="107">
        <v>17</v>
      </c>
      <c r="E1088" s="100" t="str">
        <f>VLOOKUP(D1088,Danh_muc_VL_DC_TB!$A$12:$G$34,2)</f>
        <v>Quần áo BHLĐ</v>
      </c>
      <c r="F1088" s="100" t="str">
        <f>VLOOKUP(D1088,Danh_muc_VL_DC_TB!$A$12:$G$34,3)</f>
        <v>Bộ</v>
      </c>
      <c r="G1088" s="114">
        <f>VLOOKUP(D1088,Danh_muc_VL_DC_TB!$A$12:$G$34,7)</f>
        <v>1282</v>
      </c>
      <c r="H1088" s="116">
        <f>ROUND(H1081*0.11,4)</f>
        <v>1.15E-2</v>
      </c>
      <c r="I1088" s="114">
        <f t="shared" ref="I1088:I1093" si="151">ROUND(G1088*H1088,0)</f>
        <v>15</v>
      </c>
    </row>
    <row r="1089" spans="1:9" x14ac:dyDescent="0.25">
      <c r="A1089" s="176"/>
      <c r="B1089" s="106"/>
      <c r="C1089" s="14"/>
      <c r="D1089" s="107">
        <v>19</v>
      </c>
      <c r="E1089" s="100" t="str">
        <f>VLOOKUP(D1089,Danh_muc_VL_DC_TB!$A$12:$G$34,2)</f>
        <v>Quạt trần 0,1 kW</v>
      </c>
      <c r="F1089" s="100" t="str">
        <f>VLOOKUP(D1089,Danh_muc_VL_DC_TB!$A$12:$G$34,3)</f>
        <v>Cái</v>
      </c>
      <c r="G1089" s="114">
        <f>VLOOKUP(D1089,Danh_muc_VL_DC_TB!$A$12:$G$34,7)</f>
        <v>833</v>
      </c>
      <c r="H1089" s="116">
        <f t="shared" ref="H1089:H1093" si="152">ROUND(H1082*0.11,4)</f>
        <v>2E-3</v>
      </c>
      <c r="I1089" s="114">
        <f t="shared" si="151"/>
        <v>2</v>
      </c>
    </row>
    <row r="1090" spans="1:9" x14ac:dyDescent="0.25">
      <c r="A1090" s="176"/>
      <c r="B1090" s="106"/>
      <c r="C1090" s="14"/>
      <c r="D1090" s="107">
        <v>18</v>
      </c>
      <c r="E1090" s="100" t="str">
        <f>VLOOKUP(D1090,Danh_muc_VL_DC_TB!$A$12:$G$34,2)</f>
        <v>Quạt thông gió 0,04 kW</v>
      </c>
      <c r="F1090" s="100" t="str">
        <f>VLOOKUP(D1090,Danh_muc_VL_DC_TB!$A$12:$G$34,3)</f>
        <v>Cái</v>
      </c>
      <c r="G1090" s="114">
        <f>VLOOKUP(D1090,Danh_muc_VL_DC_TB!$A$12:$G$34,7)</f>
        <v>801</v>
      </c>
      <c r="H1090" s="116">
        <f t="shared" si="152"/>
        <v>2E-3</v>
      </c>
      <c r="I1090" s="114">
        <f t="shared" si="151"/>
        <v>2</v>
      </c>
    </row>
    <row r="1091" spans="1:9" x14ac:dyDescent="0.25">
      <c r="A1091" s="176"/>
      <c r="B1091" s="106"/>
      <c r="C1091" s="14"/>
      <c r="D1091" s="107">
        <v>5</v>
      </c>
      <c r="E1091" s="100" t="str">
        <f>VLOOKUP(D1091,Danh_muc_VL_DC_TB!$A$12:$G$34,2)</f>
        <v>Bộ đèn neon 0,04 kW</v>
      </c>
      <c r="F1091" s="100" t="str">
        <f>VLOOKUP(D1091,Danh_muc_VL_DC_TB!$A$12:$G$34,3)</f>
        <v>Bộ</v>
      </c>
      <c r="G1091" s="114">
        <f>VLOOKUP(D1091,Danh_muc_VL_DC_TB!$A$12:$G$34,7)</f>
        <v>160</v>
      </c>
      <c r="H1091" s="116">
        <f t="shared" si="152"/>
        <v>1.15E-2</v>
      </c>
      <c r="I1091" s="114">
        <f t="shared" si="151"/>
        <v>2</v>
      </c>
    </row>
    <row r="1092" spans="1:9" x14ac:dyDescent="0.25">
      <c r="A1092" s="176"/>
      <c r="B1092" s="106"/>
      <c r="C1092" s="14"/>
      <c r="D1092" s="107">
        <v>9</v>
      </c>
      <c r="E1092" s="100" t="str">
        <f>VLOOKUP(D1092,Danh_muc_VL_DC_TB!$A$12:$G$34,2)</f>
        <v>Ghế tựa</v>
      </c>
      <c r="F1092" s="100" t="str">
        <f>VLOOKUP(D1092,Danh_muc_VL_DC_TB!$A$12:$G$34,3)</f>
        <v>Cái</v>
      </c>
      <c r="G1092" s="114">
        <f>VLOOKUP(D1092,Danh_muc_VL_DC_TB!$A$12:$G$34,7)</f>
        <v>381</v>
      </c>
      <c r="H1092" s="116">
        <f t="shared" si="152"/>
        <v>1.15E-2</v>
      </c>
      <c r="I1092" s="114">
        <f t="shared" si="151"/>
        <v>4</v>
      </c>
    </row>
    <row r="1093" spans="1:9" x14ac:dyDescent="0.25">
      <c r="A1093" s="176"/>
      <c r="B1093" s="106"/>
      <c r="C1093" s="14"/>
      <c r="D1093" s="107">
        <v>4</v>
      </c>
      <c r="E1093" s="100" t="str">
        <f>VLOOKUP(D1093,Danh_muc_VL_DC_TB!$A$12:$G$34,2)</f>
        <v>Bàn làm việc</v>
      </c>
      <c r="F1093" s="100" t="str">
        <f>VLOOKUP(D1093,Danh_muc_VL_DC_TB!$A$12:$G$34,3)</f>
        <v>Cái</v>
      </c>
      <c r="G1093" s="114">
        <f>VLOOKUP(D1093,Danh_muc_VL_DC_TB!$A$12:$G$34,7)</f>
        <v>601</v>
      </c>
      <c r="H1093" s="116">
        <f t="shared" si="152"/>
        <v>1.15E-2</v>
      </c>
      <c r="I1093" s="114">
        <f t="shared" si="151"/>
        <v>7</v>
      </c>
    </row>
    <row r="1094" spans="1:9" x14ac:dyDescent="0.25">
      <c r="A1094" s="176"/>
      <c r="B1094" s="13" t="s">
        <v>451</v>
      </c>
      <c r="C1094" s="14"/>
      <c r="D1094" s="113"/>
      <c r="E1094" s="106"/>
      <c r="F1094" s="106"/>
      <c r="G1094" s="115"/>
      <c r="H1094" s="116"/>
      <c r="I1094" s="114">
        <f>SUM(I1095:I1100)</f>
        <v>257</v>
      </c>
    </row>
    <row r="1095" spans="1:9" x14ac:dyDescent="0.25">
      <c r="A1095" s="176"/>
      <c r="B1095" s="106"/>
      <c r="C1095" s="14"/>
      <c r="D1095" s="107">
        <v>17</v>
      </c>
      <c r="E1095" s="100" t="str">
        <f>VLOOKUP(D1095,Danh_muc_VL_DC_TB!$A$12:$G$34,2)</f>
        <v>Quần áo BHLĐ</v>
      </c>
      <c r="F1095" s="100" t="str">
        <f>VLOOKUP(D1095,Danh_muc_VL_DC_TB!$A$12:$G$34,3)</f>
        <v>Bộ</v>
      </c>
      <c r="G1095" s="114">
        <f>VLOOKUP(D1095,Danh_muc_VL_DC_TB!$A$12:$G$34,7)</f>
        <v>1282</v>
      </c>
      <c r="H1095" s="116">
        <f t="shared" ref="H1095:H1100" si="153">ROUND(H941*2,6)</f>
        <v>9.5119999999999996E-2</v>
      </c>
      <c r="I1095" s="114">
        <f t="shared" ref="I1095:I1100" si="154">ROUND(G1095*H1095,0)</f>
        <v>122</v>
      </c>
    </row>
    <row r="1096" spans="1:9" x14ac:dyDescent="0.25">
      <c r="A1096" s="176"/>
      <c r="B1096" s="106"/>
      <c r="C1096" s="14"/>
      <c r="D1096" s="107">
        <v>19</v>
      </c>
      <c r="E1096" s="100" t="str">
        <f>VLOOKUP(D1096,Danh_muc_VL_DC_TB!$A$12:$G$34,2)</f>
        <v>Quạt trần 0,1 kW</v>
      </c>
      <c r="F1096" s="100" t="str">
        <f>VLOOKUP(D1096,Danh_muc_VL_DC_TB!$A$12:$G$34,3)</f>
        <v>Cái</v>
      </c>
      <c r="G1096" s="114">
        <f>VLOOKUP(D1096,Danh_muc_VL_DC_TB!$A$12:$G$34,7)</f>
        <v>833</v>
      </c>
      <c r="H1096" s="116">
        <f t="shared" si="153"/>
        <v>1.6400000000000001E-2</v>
      </c>
      <c r="I1096" s="114">
        <f t="shared" si="154"/>
        <v>14</v>
      </c>
    </row>
    <row r="1097" spans="1:9" x14ac:dyDescent="0.25">
      <c r="A1097" s="176"/>
      <c r="B1097" s="106"/>
      <c r="C1097" s="14"/>
      <c r="D1097" s="107">
        <v>18</v>
      </c>
      <c r="E1097" s="100" t="str">
        <f>VLOOKUP(D1097,Danh_muc_VL_DC_TB!$A$12:$G$34,2)</f>
        <v>Quạt thông gió 0,04 kW</v>
      </c>
      <c r="F1097" s="100" t="str">
        <f>VLOOKUP(D1097,Danh_muc_VL_DC_TB!$A$12:$G$34,3)</f>
        <v>Cái</v>
      </c>
      <c r="G1097" s="114">
        <f>VLOOKUP(D1097,Danh_muc_VL_DC_TB!$A$12:$G$34,7)</f>
        <v>801</v>
      </c>
      <c r="H1097" s="116">
        <f t="shared" si="153"/>
        <v>1.6400000000000001E-2</v>
      </c>
      <c r="I1097" s="114">
        <f t="shared" si="154"/>
        <v>13</v>
      </c>
    </row>
    <row r="1098" spans="1:9" x14ac:dyDescent="0.25">
      <c r="A1098" s="176"/>
      <c r="B1098" s="106"/>
      <c r="C1098" s="14"/>
      <c r="D1098" s="107">
        <v>5</v>
      </c>
      <c r="E1098" s="100" t="str">
        <f>VLOOKUP(D1098,Danh_muc_VL_DC_TB!$A$12:$G$34,2)</f>
        <v>Bộ đèn neon 0,04 kW</v>
      </c>
      <c r="F1098" s="100" t="str">
        <f>VLOOKUP(D1098,Danh_muc_VL_DC_TB!$A$12:$G$34,3)</f>
        <v>Bộ</v>
      </c>
      <c r="G1098" s="114">
        <f>VLOOKUP(D1098,Danh_muc_VL_DC_TB!$A$12:$G$34,7)</f>
        <v>160</v>
      </c>
      <c r="H1098" s="116">
        <f t="shared" si="153"/>
        <v>9.5119999999999996E-2</v>
      </c>
      <c r="I1098" s="114">
        <f t="shared" si="154"/>
        <v>15</v>
      </c>
    </row>
    <row r="1099" spans="1:9" x14ac:dyDescent="0.25">
      <c r="A1099" s="176"/>
      <c r="B1099" s="106"/>
      <c r="C1099" s="14"/>
      <c r="D1099" s="107">
        <v>9</v>
      </c>
      <c r="E1099" s="100" t="str">
        <f>VLOOKUP(D1099,Danh_muc_VL_DC_TB!$A$12:$G$34,2)</f>
        <v>Ghế tựa</v>
      </c>
      <c r="F1099" s="100" t="str">
        <f>VLOOKUP(D1099,Danh_muc_VL_DC_TB!$A$12:$G$34,3)</f>
        <v>Cái</v>
      </c>
      <c r="G1099" s="114">
        <f>VLOOKUP(D1099,Danh_muc_VL_DC_TB!$A$12:$G$34,7)</f>
        <v>381</v>
      </c>
      <c r="H1099" s="116">
        <f t="shared" si="153"/>
        <v>9.5119999999999996E-2</v>
      </c>
      <c r="I1099" s="114">
        <f t="shared" si="154"/>
        <v>36</v>
      </c>
    </row>
    <row r="1100" spans="1:9" x14ac:dyDescent="0.25">
      <c r="A1100" s="176"/>
      <c r="B1100" s="106"/>
      <c r="C1100" s="14"/>
      <c r="D1100" s="107">
        <v>4</v>
      </c>
      <c r="E1100" s="100" t="str">
        <f>VLOOKUP(D1100,Danh_muc_VL_DC_TB!$A$12:$G$34,2)</f>
        <v>Bàn làm việc</v>
      </c>
      <c r="F1100" s="100" t="str">
        <f>VLOOKUP(D1100,Danh_muc_VL_DC_TB!$A$12:$G$34,3)</f>
        <v>Cái</v>
      </c>
      <c r="G1100" s="114">
        <f>VLOOKUP(D1100,Danh_muc_VL_DC_TB!$A$12:$G$34,7)</f>
        <v>601</v>
      </c>
      <c r="H1100" s="116">
        <f t="shared" si="153"/>
        <v>9.5119999999999996E-2</v>
      </c>
      <c r="I1100" s="114">
        <f t="shared" si="154"/>
        <v>57</v>
      </c>
    </row>
    <row r="1101" spans="1:9" ht="47.25" x14ac:dyDescent="0.25">
      <c r="A1101" s="176"/>
      <c r="B1101" s="13" t="s">
        <v>452</v>
      </c>
      <c r="C1101" s="14"/>
      <c r="D1101" s="113"/>
      <c r="E1101" s="106"/>
      <c r="F1101" s="106"/>
      <c r="G1101" s="115"/>
      <c r="H1101" s="116"/>
      <c r="I1101" s="114">
        <f>SUM(I1102:I1107)</f>
        <v>27</v>
      </c>
    </row>
    <row r="1102" spans="1:9" x14ac:dyDescent="0.25">
      <c r="A1102" s="176"/>
      <c r="B1102" s="106"/>
      <c r="C1102" s="14"/>
      <c r="D1102" s="107">
        <v>17</v>
      </c>
      <c r="E1102" s="100" t="str">
        <f>VLOOKUP(D1102,Danh_muc_VL_DC_TB!$A$12:$G$34,2)</f>
        <v>Quần áo BHLĐ</v>
      </c>
      <c r="F1102" s="100" t="str">
        <f>VLOOKUP(D1102,Danh_muc_VL_DC_TB!$A$12:$G$34,3)</f>
        <v>Bộ</v>
      </c>
      <c r="G1102" s="114">
        <f>VLOOKUP(D1102,Danh_muc_VL_DC_TB!$A$12:$G$34,7)</f>
        <v>1282</v>
      </c>
      <c r="H1102" s="116">
        <f>ROUND(H1095*0.11,4)</f>
        <v>1.0500000000000001E-2</v>
      </c>
      <c r="I1102" s="114">
        <f t="shared" ref="I1102:I1107" si="155">ROUND(G1102*H1102,0)</f>
        <v>13</v>
      </c>
    </row>
    <row r="1103" spans="1:9" x14ac:dyDescent="0.25">
      <c r="A1103" s="176"/>
      <c r="B1103" s="106"/>
      <c r="C1103" s="14"/>
      <c r="D1103" s="107">
        <v>19</v>
      </c>
      <c r="E1103" s="100" t="str">
        <f>VLOOKUP(D1103,Danh_muc_VL_DC_TB!$A$12:$G$34,2)</f>
        <v>Quạt trần 0,1 kW</v>
      </c>
      <c r="F1103" s="100" t="str">
        <f>VLOOKUP(D1103,Danh_muc_VL_DC_TB!$A$12:$G$34,3)</f>
        <v>Cái</v>
      </c>
      <c r="G1103" s="114">
        <f>VLOOKUP(D1103,Danh_muc_VL_DC_TB!$A$12:$G$34,7)</f>
        <v>833</v>
      </c>
      <c r="H1103" s="116">
        <f t="shared" ref="H1103:H1107" si="156">ROUND(H1096*0.11,4)</f>
        <v>1.8E-3</v>
      </c>
      <c r="I1103" s="114">
        <f t="shared" si="155"/>
        <v>1</v>
      </c>
    </row>
    <row r="1104" spans="1:9" x14ac:dyDescent="0.25">
      <c r="A1104" s="176"/>
      <c r="B1104" s="106"/>
      <c r="C1104" s="14"/>
      <c r="D1104" s="107">
        <v>18</v>
      </c>
      <c r="E1104" s="100" t="str">
        <f>VLOOKUP(D1104,Danh_muc_VL_DC_TB!$A$12:$G$34,2)</f>
        <v>Quạt thông gió 0,04 kW</v>
      </c>
      <c r="F1104" s="100" t="str">
        <f>VLOOKUP(D1104,Danh_muc_VL_DC_TB!$A$12:$G$34,3)</f>
        <v>Cái</v>
      </c>
      <c r="G1104" s="114">
        <f>VLOOKUP(D1104,Danh_muc_VL_DC_TB!$A$12:$G$34,7)</f>
        <v>801</v>
      </c>
      <c r="H1104" s="116">
        <f t="shared" si="156"/>
        <v>1.8E-3</v>
      </c>
      <c r="I1104" s="114">
        <f t="shared" si="155"/>
        <v>1</v>
      </c>
    </row>
    <row r="1105" spans="1:9" x14ac:dyDescent="0.25">
      <c r="A1105" s="176"/>
      <c r="B1105" s="106"/>
      <c r="C1105" s="14"/>
      <c r="D1105" s="107">
        <v>5</v>
      </c>
      <c r="E1105" s="100" t="str">
        <f>VLOOKUP(D1105,Danh_muc_VL_DC_TB!$A$12:$G$34,2)</f>
        <v>Bộ đèn neon 0,04 kW</v>
      </c>
      <c r="F1105" s="100" t="str">
        <f>VLOOKUP(D1105,Danh_muc_VL_DC_TB!$A$12:$G$34,3)</f>
        <v>Bộ</v>
      </c>
      <c r="G1105" s="114">
        <f>VLOOKUP(D1105,Danh_muc_VL_DC_TB!$A$12:$G$34,7)</f>
        <v>160</v>
      </c>
      <c r="H1105" s="116">
        <f t="shared" si="156"/>
        <v>1.0500000000000001E-2</v>
      </c>
      <c r="I1105" s="114">
        <f t="shared" si="155"/>
        <v>2</v>
      </c>
    </row>
    <row r="1106" spans="1:9" x14ac:dyDescent="0.25">
      <c r="A1106" s="176"/>
      <c r="B1106" s="106"/>
      <c r="C1106" s="14"/>
      <c r="D1106" s="107">
        <v>9</v>
      </c>
      <c r="E1106" s="100" t="str">
        <f>VLOOKUP(D1106,Danh_muc_VL_DC_TB!$A$12:$G$34,2)</f>
        <v>Ghế tựa</v>
      </c>
      <c r="F1106" s="100" t="str">
        <f>VLOOKUP(D1106,Danh_muc_VL_DC_TB!$A$12:$G$34,3)</f>
        <v>Cái</v>
      </c>
      <c r="G1106" s="114">
        <f>VLOOKUP(D1106,Danh_muc_VL_DC_TB!$A$12:$G$34,7)</f>
        <v>381</v>
      </c>
      <c r="H1106" s="116">
        <f t="shared" si="156"/>
        <v>1.0500000000000001E-2</v>
      </c>
      <c r="I1106" s="114">
        <f t="shared" si="155"/>
        <v>4</v>
      </c>
    </row>
    <row r="1107" spans="1:9" x14ac:dyDescent="0.25">
      <c r="A1107" s="176"/>
      <c r="B1107" s="106"/>
      <c r="C1107" s="14"/>
      <c r="D1107" s="107">
        <v>4</v>
      </c>
      <c r="E1107" s="100" t="str">
        <f>VLOOKUP(D1107,Danh_muc_VL_DC_TB!$A$12:$G$34,2)</f>
        <v>Bàn làm việc</v>
      </c>
      <c r="F1107" s="100" t="str">
        <f>VLOOKUP(D1107,Danh_muc_VL_DC_TB!$A$12:$G$34,3)</f>
        <v>Cái</v>
      </c>
      <c r="G1107" s="114">
        <f>VLOOKUP(D1107,Danh_muc_VL_DC_TB!$A$12:$G$34,7)</f>
        <v>601</v>
      </c>
      <c r="H1107" s="116">
        <f t="shared" si="156"/>
        <v>1.0500000000000001E-2</v>
      </c>
      <c r="I1107" s="114">
        <f t="shared" si="155"/>
        <v>6</v>
      </c>
    </row>
    <row r="1108" spans="1:9" ht="31.5" x14ac:dyDescent="0.25">
      <c r="A1108" s="176"/>
      <c r="B1108" s="106" t="s">
        <v>89</v>
      </c>
      <c r="C1108" s="14"/>
      <c r="D1108" s="113"/>
      <c r="E1108" s="106"/>
      <c r="F1108" s="106"/>
      <c r="G1108" s="115"/>
      <c r="H1108" s="116"/>
      <c r="I1108" s="114">
        <f>SUM(I1109:I1113)</f>
        <v>0</v>
      </c>
    </row>
    <row r="1109" spans="1:9" x14ac:dyDescent="0.25">
      <c r="A1109" s="176"/>
      <c r="B1109" s="106"/>
      <c r="C1109" s="119"/>
      <c r="D1109" s="107">
        <v>19</v>
      </c>
      <c r="E1109" s="100" t="str">
        <f>VLOOKUP(D1109,Danh_muc_VL_DC_TB!$A$12:$G$34,2)</f>
        <v>Quạt trần 0,1 kW</v>
      </c>
      <c r="F1109" s="100" t="str">
        <f>VLOOKUP(D1109,Danh_muc_VL_DC_TB!$A$12:$G$34,3)</f>
        <v>Cái</v>
      </c>
      <c r="G1109" s="114">
        <f>VLOOKUP(D1109,Danh_muc_VL_DC_TB!$A$12:$G$34,7)</f>
        <v>833</v>
      </c>
      <c r="H1109" s="116">
        <f t="shared" ref="H1109:H1113" si="157">ROUND(H955*2,6)</f>
        <v>7.7999999999999999E-5</v>
      </c>
      <c r="I1109" s="114">
        <f>ROUND(G1109*H1109,0)</f>
        <v>0</v>
      </c>
    </row>
    <row r="1110" spans="1:9" x14ac:dyDescent="0.25">
      <c r="A1110" s="176"/>
      <c r="B1110" s="106"/>
      <c r="C1110" s="119"/>
      <c r="D1110" s="107">
        <v>18</v>
      </c>
      <c r="E1110" s="100" t="str">
        <f>VLOOKUP(D1110,Danh_muc_VL_DC_TB!$A$12:$G$34,2)</f>
        <v>Quạt thông gió 0,04 kW</v>
      </c>
      <c r="F1110" s="100" t="str">
        <f>VLOOKUP(D1110,Danh_muc_VL_DC_TB!$A$12:$G$34,3)</f>
        <v>Cái</v>
      </c>
      <c r="G1110" s="114">
        <f>VLOOKUP(D1110,Danh_muc_VL_DC_TB!$A$12:$G$34,7)</f>
        <v>801</v>
      </c>
      <c r="H1110" s="116">
        <f t="shared" si="157"/>
        <v>5.5999999999999999E-5</v>
      </c>
      <c r="I1110" s="114">
        <f>ROUND(G1110*H1110,0)</f>
        <v>0</v>
      </c>
    </row>
    <row r="1111" spans="1:9" x14ac:dyDescent="0.25">
      <c r="A1111" s="176"/>
      <c r="B1111" s="106"/>
      <c r="C1111" s="119"/>
      <c r="D1111" s="107">
        <v>5</v>
      </c>
      <c r="E1111" s="100" t="str">
        <f>VLOOKUP(D1111,Danh_muc_VL_DC_TB!$A$12:$G$34,2)</f>
        <v>Bộ đèn neon 0,04 kW</v>
      </c>
      <c r="F1111" s="100" t="str">
        <f>VLOOKUP(D1111,Danh_muc_VL_DC_TB!$A$12:$G$34,3)</f>
        <v>Bộ</v>
      </c>
      <c r="G1111" s="114">
        <f>VLOOKUP(D1111,Danh_muc_VL_DC_TB!$A$12:$G$34,7)</f>
        <v>160</v>
      </c>
      <c r="H1111" s="116">
        <f t="shared" si="157"/>
        <v>5.5999999999999999E-5</v>
      </c>
      <c r="I1111" s="114">
        <f>ROUND(G1111*H1111,0)</f>
        <v>0</v>
      </c>
    </row>
    <row r="1112" spans="1:9" x14ac:dyDescent="0.25">
      <c r="A1112" s="176"/>
      <c r="B1112" s="106"/>
      <c r="C1112" s="119"/>
      <c r="D1112" s="107">
        <v>9</v>
      </c>
      <c r="E1112" s="100" t="str">
        <f>VLOOKUP(D1112,Danh_muc_VL_DC_TB!$A$12:$G$34,2)</f>
        <v>Ghế tựa</v>
      </c>
      <c r="F1112" s="100" t="str">
        <f>VLOOKUP(D1112,Danh_muc_VL_DC_TB!$A$12:$G$34,3)</f>
        <v>Cái</v>
      </c>
      <c r="G1112" s="114">
        <f>VLOOKUP(D1112,Danh_muc_VL_DC_TB!$A$12:$G$34,7)</f>
        <v>381</v>
      </c>
      <c r="H1112" s="116">
        <f t="shared" si="157"/>
        <v>3.28E-4</v>
      </c>
      <c r="I1112" s="114">
        <f>ROUND(G1112*H1112,0)</f>
        <v>0</v>
      </c>
    </row>
    <row r="1113" spans="1:9" x14ac:dyDescent="0.25">
      <c r="A1113" s="176"/>
      <c r="B1113" s="106"/>
      <c r="C1113" s="119"/>
      <c r="D1113" s="107">
        <v>4</v>
      </c>
      <c r="E1113" s="100" t="str">
        <f>VLOOKUP(D1113,Danh_muc_VL_DC_TB!$A$12:$G$34,2)</f>
        <v>Bàn làm việc</v>
      </c>
      <c r="F1113" s="100" t="str">
        <f>VLOOKUP(D1113,Danh_muc_VL_DC_TB!$A$12:$G$34,3)</f>
        <v>Cái</v>
      </c>
      <c r="G1113" s="114">
        <f>VLOOKUP(D1113,Danh_muc_VL_DC_TB!$A$12:$G$34,7)</f>
        <v>601</v>
      </c>
      <c r="H1113" s="116">
        <f t="shared" si="157"/>
        <v>3.28E-4</v>
      </c>
      <c r="I1113" s="114">
        <f>ROUND(G1113*H1113,0)</f>
        <v>0</v>
      </c>
    </row>
    <row r="1114" spans="1:9" x14ac:dyDescent="0.25">
      <c r="A1114" s="170" t="s">
        <v>465</v>
      </c>
      <c r="B1114" s="100" t="s">
        <v>90</v>
      </c>
      <c r="C1114" s="84"/>
      <c r="D1114" s="107"/>
      <c r="E1114" s="100"/>
      <c r="F1114" s="100"/>
      <c r="G1114" s="115"/>
      <c r="H1114" s="116"/>
      <c r="I1114" s="114"/>
    </row>
    <row r="1115" spans="1:9" ht="47.25" x14ac:dyDescent="0.25">
      <c r="A1115" s="170" t="s">
        <v>466</v>
      </c>
      <c r="B1115" s="100" t="s">
        <v>91</v>
      </c>
      <c r="C1115" s="82"/>
      <c r="D1115" s="107"/>
      <c r="E1115" s="100"/>
      <c r="F1115" s="100"/>
      <c r="G1115" s="115"/>
      <c r="H1115" s="116"/>
      <c r="I1115" s="114"/>
    </row>
  </sheetData>
  <mergeCells count="25">
    <mergeCell ref="A2:I2"/>
    <mergeCell ref="A21:A23"/>
    <mergeCell ref="B21:B23"/>
    <mergeCell ref="A24:A26"/>
    <mergeCell ref="B24:B26"/>
    <mergeCell ref="A15:A17"/>
    <mergeCell ref="B15:B17"/>
    <mergeCell ref="A18:A20"/>
    <mergeCell ref="B18:B20"/>
    <mergeCell ref="A310:A312"/>
    <mergeCell ref="B310:B312"/>
    <mergeCell ref="A313:A315"/>
    <mergeCell ref="B313:B315"/>
    <mergeCell ref="A27:A29"/>
    <mergeCell ref="B27:B29"/>
    <mergeCell ref="A30:A32"/>
    <mergeCell ref="B30:B32"/>
    <mergeCell ref="A827:A831"/>
    <mergeCell ref="B827:B831"/>
    <mergeCell ref="A316:A318"/>
    <mergeCell ref="B316:B318"/>
    <mergeCell ref="A810:A814"/>
    <mergeCell ref="B810:B814"/>
    <mergeCell ref="A824:A826"/>
    <mergeCell ref="B824:B826"/>
  </mergeCells>
  <printOptions horizontalCentered="1"/>
  <pageMargins left="0.98425196850393704" right="0.59055118110236227" top="0.78740157480314965" bottom="0.78740157480314965" header="0.39370078740157483" footer="0.39370078740157483"/>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46"/>
  <sheetViews>
    <sheetView zoomScale="85" zoomScaleNormal="85" workbookViewId="0">
      <selection activeCell="A5" sqref="A5:XFD6"/>
    </sheetView>
  </sheetViews>
  <sheetFormatPr defaultColWidth="12.5703125" defaultRowHeight="15" x14ac:dyDescent="0.2"/>
  <cols>
    <col min="1" max="1" width="9" style="61" bestFit="1" customWidth="1"/>
    <col min="2" max="2" width="27.42578125" style="60" customWidth="1"/>
    <col min="3" max="4" width="9" style="60" customWidth="1"/>
    <col min="5" max="5" width="7.140625" style="60" hidden="1" customWidth="1"/>
    <col min="6" max="6" width="25.5703125" style="60" customWidth="1"/>
    <col min="7" max="7" width="12.140625" style="60" customWidth="1"/>
    <col min="8" max="8" width="12.5703125" style="60"/>
    <col min="9" max="9" width="16.42578125" style="60" bestFit="1" customWidth="1"/>
    <col min="10" max="10" width="13.5703125" style="60" bestFit="1" customWidth="1"/>
    <col min="11" max="16384" width="12.5703125" style="60"/>
  </cols>
  <sheetData>
    <row r="1" spans="1:19" ht="15.75" x14ac:dyDescent="0.25">
      <c r="A1" s="22"/>
      <c r="B1" s="1"/>
      <c r="C1" s="1"/>
      <c r="D1" s="1"/>
      <c r="E1" s="2"/>
      <c r="F1" s="2"/>
      <c r="G1" s="2"/>
      <c r="H1" s="2"/>
      <c r="I1" s="2"/>
      <c r="J1" s="2"/>
      <c r="K1" s="2"/>
      <c r="L1" s="2"/>
      <c r="M1" s="2"/>
      <c r="N1" s="2"/>
      <c r="O1" s="2"/>
      <c r="P1" s="2"/>
      <c r="Q1" s="2"/>
      <c r="R1" s="2"/>
      <c r="S1" s="2"/>
    </row>
    <row r="2" spans="1:19" ht="15.75" x14ac:dyDescent="0.25">
      <c r="A2" s="202" t="s">
        <v>496</v>
      </c>
      <c r="B2" s="241"/>
      <c r="C2" s="241"/>
      <c r="D2" s="241"/>
      <c r="E2" s="241"/>
      <c r="F2" s="241"/>
      <c r="G2" s="241"/>
      <c r="H2" s="241"/>
      <c r="I2" s="241"/>
      <c r="J2" s="241"/>
      <c r="K2" s="2"/>
      <c r="L2" s="2"/>
      <c r="M2" s="2"/>
      <c r="N2" s="2"/>
      <c r="O2" s="2"/>
      <c r="P2" s="2"/>
      <c r="Q2" s="2"/>
      <c r="R2" s="2"/>
      <c r="S2" s="2"/>
    </row>
    <row r="3" spans="1:19" ht="15.75" x14ac:dyDescent="0.25">
      <c r="A3" s="23"/>
      <c r="B3" s="3"/>
      <c r="C3" s="3"/>
      <c r="D3" s="3"/>
      <c r="E3" s="2"/>
      <c r="F3" s="2"/>
      <c r="G3" s="2"/>
      <c r="H3" s="2"/>
      <c r="I3" s="2"/>
      <c r="J3" s="2"/>
      <c r="K3" s="2"/>
      <c r="L3" s="2"/>
      <c r="M3" s="2"/>
      <c r="N3" s="2"/>
      <c r="O3" s="2"/>
      <c r="P3" s="2"/>
      <c r="Q3" s="2"/>
      <c r="R3" s="2"/>
      <c r="S3" s="2"/>
    </row>
    <row r="4" spans="1:19" ht="15.75" x14ac:dyDescent="0.25">
      <c r="A4" s="23"/>
      <c r="B4" s="3"/>
      <c r="C4" s="3"/>
      <c r="D4" s="3"/>
      <c r="E4" s="2"/>
      <c r="F4" s="2"/>
      <c r="G4" s="2"/>
      <c r="H4" s="2"/>
      <c r="I4" s="2"/>
      <c r="J4" s="2"/>
      <c r="K4" s="2"/>
      <c r="L4" s="2"/>
      <c r="M4" s="2"/>
      <c r="N4" s="2"/>
      <c r="O4" s="2"/>
      <c r="P4" s="2"/>
      <c r="Q4" s="2"/>
      <c r="R4" s="2"/>
      <c r="S4" s="2"/>
    </row>
    <row r="5" spans="1:19" ht="47.25" x14ac:dyDescent="0.25">
      <c r="A5" s="134" t="s">
        <v>0</v>
      </c>
      <c r="B5" s="135" t="s">
        <v>1</v>
      </c>
      <c r="C5" s="135" t="s">
        <v>2</v>
      </c>
      <c r="D5" s="135" t="s">
        <v>3</v>
      </c>
      <c r="E5" s="103" t="s">
        <v>437</v>
      </c>
      <c r="F5" s="101" t="s">
        <v>151</v>
      </c>
      <c r="G5" s="101" t="s">
        <v>2</v>
      </c>
      <c r="H5" s="101" t="s">
        <v>96</v>
      </c>
      <c r="I5" s="101" t="s">
        <v>95</v>
      </c>
      <c r="J5" s="101" t="s">
        <v>97</v>
      </c>
      <c r="K5" s="2"/>
      <c r="L5" s="2"/>
      <c r="M5" s="2"/>
      <c r="N5" s="2"/>
      <c r="O5" s="2"/>
      <c r="P5" s="2"/>
      <c r="Q5" s="2"/>
      <c r="R5" s="2"/>
      <c r="S5" s="2"/>
    </row>
    <row r="6" spans="1:19" ht="15.75" x14ac:dyDescent="0.25">
      <c r="A6" s="50" t="s">
        <v>9</v>
      </c>
      <c r="B6" s="51" t="s">
        <v>10</v>
      </c>
      <c r="C6" s="51" t="s">
        <v>11</v>
      </c>
      <c r="D6" s="51" t="s">
        <v>12</v>
      </c>
      <c r="E6" s="109"/>
      <c r="F6" s="77" t="s">
        <v>13</v>
      </c>
      <c r="G6" s="77" t="s">
        <v>288</v>
      </c>
      <c r="H6" s="77" t="s">
        <v>14</v>
      </c>
      <c r="I6" s="77" t="s">
        <v>15</v>
      </c>
      <c r="J6" s="77" t="s">
        <v>443</v>
      </c>
      <c r="K6" s="5"/>
      <c r="L6" s="5"/>
      <c r="M6" s="5"/>
      <c r="N6" s="5"/>
      <c r="O6" s="5"/>
      <c r="P6" s="5"/>
      <c r="Q6" s="5"/>
      <c r="R6" s="5"/>
      <c r="S6" s="5"/>
    </row>
    <row r="7" spans="1:19" ht="31.5" x14ac:dyDescent="0.25">
      <c r="A7" s="177">
        <v>1</v>
      </c>
      <c r="B7" s="136" t="s">
        <v>17</v>
      </c>
      <c r="C7" s="135"/>
      <c r="D7" s="135"/>
      <c r="E7" s="133"/>
      <c r="F7" s="133"/>
      <c r="G7" s="133"/>
      <c r="H7" s="114"/>
      <c r="I7" s="137"/>
      <c r="J7" s="114"/>
      <c r="K7" s="2"/>
      <c r="L7" s="2"/>
      <c r="M7" s="2"/>
      <c r="N7" s="2"/>
      <c r="O7" s="2"/>
      <c r="P7" s="2"/>
      <c r="Q7" s="2"/>
      <c r="R7" s="2"/>
      <c r="S7" s="2"/>
    </row>
    <row r="8" spans="1:19" ht="31.5" x14ac:dyDescent="0.25">
      <c r="A8" s="162" t="s">
        <v>209</v>
      </c>
      <c r="B8" s="87" t="s">
        <v>18</v>
      </c>
      <c r="C8" s="82" t="s">
        <v>19</v>
      </c>
      <c r="D8" s="82"/>
      <c r="E8" s="133"/>
      <c r="F8" s="133"/>
      <c r="G8" s="133"/>
      <c r="H8" s="114"/>
      <c r="I8" s="137"/>
      <c r="J8" s="114">
        <f>SUM(J9:J15)</f>
        <v>0</v>
      </c>
      <c r="K8" s="2"/>
      <c r="L8" s="2"/>
      <c r="M8" s="2"/>
      <c r="N8" s="2"/>
      <c r="O8" s="2"/>
      <c r="P8" s="2"/>
      <c r="Q8" s="2"/>
      <c r="R8" s="2"/>
      <c r="S8" s="2"/>
    </row>
    <row r="9" spans="1:19" ht="15.75" x14ac:dyDescent="0.25">
      <c r="A9" s="162"/>
      <c r="B9" s="87"/>
      <c r="C9" s="82"/>
      <c r="D9" s="82"/>
      <c r="E9" s="124">
        <v>13</v>
      </c>
      <c r="F9" s="124" t="str">
        <f>VLOOKUP(E9,Danh_muc_VL_DC_TB!$A$38:$D$65,2)</f>
        <v>Giấy A4</v>
      </c>
      <c r="G9" s="124" t="str">
        <f>VLOOKUP(E9,Danh_muc_VL_DC_TB!$A$38:$D$65,3)</f>
        <v>Gram</v>
      </c>
      <c r="H9" s="114">
        <f>VLOOKUP(E9,Danh_muc_VL_DC_TB!$A$38:$D$65,4)</f>
        <v>74000</v>
      </c>
      <c r="I9" s="137">
        <v>4.9999999999999998E-7</v>
      </c>
      <c r="J9" s="114">
        <f>ROUND(H9*I9,0)</f>
        <v>0</v>
      </c>
      <c r="K9" s="2"/>
      <c r="L9" s="2"/>
      <c r="M9" s="2"/>
      <c r="N9" s="2"/>
      <c r="O9" s="2"/>
      <c r="P9" s="2"/>
      <c r="Q9" s="2"/>
      <c r="R9" s="2"/>
      <c r="S9" s="2"/>
    </row>
    <row r="10" spans="1:19" ht="15.75" x14ac:dyDescent="0.25">
      <c r="A10" s="162"/>
      <c r="B10" s="87"/>
      <c r="C10" s="82"/>
      <c r="D10" s="82"/>
      <c r="E10" s="124">
        <v>20</v>
      </c>
      <c r="F10" s="124" t="str">
        <f>VLOOKUP(E10,Danh_muc_VL_DC_TB!$A$38:$D$65,2)</f>
        <v>Sổ công tác</v>
      </c>
      <c r="G10" s="124" t="str">
        <f>VLOOKUP(E10,Danh_muc_VL_DC_TB!$A$38:$D$65,3)</f>
        <v>Quyển</v>
      </c>
      <c r="H10" s="114">
        <f>VLOOKUP(E10,Danh_muc_VL_DC_TB!$A$38:$D$65,4)</f>
        <v>40000</v>
      </c>
      <c r="I10" s="137">
        <v>9.9999999999999995E-8</v>
      </c>
      <c r="J10" s="114">
        <f t="shared" ref="J10:J15" si="0">ROUND(H10*I10,0)</f>
        <v>0</v>
      </c>
      <c r="K10" s="2"/>
      <c r="L10" s="2"/>
      <c r="M10" s="2"/>
      <c r="N10" s="2"/>
      <c r="O10" s="2"/>
      <c r="P10" s="2"/>
      <c r="Q10" s="2"/>
      <c r="R10" s="2"/>
      <c r="S10" s="2"/>
    </row>
    <row r="11" spans="1:19" ht="15.75" x14ac:dyDescent="0.25">
      <c r="A11" s="162"/>
      <c r="B11" s="87"/>
      <c r="C11" s="82"/>
      <c r="D11" s="82"/>
      <c r="E11" s="124">
        <v>11</v>
      </c>
      <c r="F11" s="124" t="str">
        <f>VLOOKUP(E11,Danh_muc_VL_DC_TB!$A$38:$D$65,2)</f>
        <v>Ghim kẹp</v>
      </c>
      <c r="G11" s="124" t="str">
        <f>VLOOKUP(E11,Danh_muc_VL_DC_TB!$A$38:$D$65,3)</f>
        <v>Hộp</v>
      </c>
      <c r="H11" s="114">
        <f>VLOOKUP(E11,Danh_muc_VL_DC_TB!$A$38:$D$65,4)</f>
        <v>5000</v>
      </c>
      <c r="I11" s="137">
        <v>1.1999999999999999E-6</v>
      </c>
      <c r="J11" s="114">
        <f t="shared" si="0"/>
        <v>0</v>
      </c>
      <c r="K11" s="2"/>
      <c r="L11" s="2"/>
      <c r="M11" s="2"/>
      <c r="N11" s="2"/>
      <c r="O11" s="2"/>
      <c r="P11" s="2"/>
      <c r="Q11" s="2"/>
      <c r="R11" s="2"/>
      <c r="S11" s="2"/>
    </row>
    <row r="12" spans="1:19" ht="15.75" x14ac:dyDescent="0.25">
      <c r="A12" s="162"/>
      <c r="B12" s="87"/>
      <c r="C12" s="82"/>
      <c r="D12" s="82"/>
      <c r="E12" s="124">
        <v>10</v>
      </c>
      <c r="F12" s="124" t="str">
        <f>VLOOKUP(E12,Danh_muc_VL_DC_TB!$A$38:$D$65,2)</f>
        <v>Ghim dập</v>
      </c>
      <c r="G12" s="124" t="str">
        <f>VLOOKUP(E12,Danh_muc_VL_DC_TB!$A$38:$D$65,3)</f>
        <v>Hộp</v>
      </c>
      <c r="H12" s="114">
        <f>VLOOKUP(E12,Danh_muc_VL_DC_TB!$A$38:$D$65,4)</f>
        <v>6000</v>
      </c>
      <c r="I12" s="137">
        <v>4.9999999999999998E-7</v>
      </c>
      <c r="J12" s="114">
        <f t="shared" si="0"/>
        <v>0</v>
      </c>
      <c r="K12" s="2"/>
      <c r="L12" s="2"/>
      <c r="M12" s="2"/>
      <c r="N12" s="2"/>
      <c r="O12" s="2"/>
      <c r="P12" s="2"/>
      <c r="Q12" s="2"/>
      <c r="R12" s="2"/>
      <c r="S12" s="2"/>
    </row>
    <row r="13" spans="1:19" ht="15.75" x14ac:dyDescent="0.25">
      <c r="A13" s="162"/>
      <c r="B13" s="87"/>
      <c r="C13" s="82"/>
      <c r="D13" s="82"/>
      <c r="E13" s="124">
        <v>7</v>
      </c>
      <c r="F13" s="124" t="str">
        <f>VLOOKUP(E13,Danh_muc_VL_DC_TB!$A$38:$D$65,2)</f>
        <v>Cặp để tài liệu</v>
      </c>
      <c r="G13" s="124" t="str">
        <f>VLOOKUP(E13,Danh_muc_VL_DC_TB!$A$38:$D$65,3)</f>
        <v>Cái</v>
      </c>
      <c r="H13" s="114">
        <f>VLOOKUP(E13,Danh_muc_VL_DC_TB!$A$38:$D$65,4)</f>
        <v>200000</v>
      </c>
      <c r="I13" s="137">
        <v>6.9999999999999997E-7</v>
      </c>
      <c r="J13" s="114">
        <f t="shared" si="0"/>
        <v>0</v>
      </c>
      <c r="K13" s="2"/>
      <c r="L13" s="2"/>
      <c r="M13" s="2"/>
      <c r="N13" s="2"/>
      <c r="O13" s="2"/>
      <c r="P13" s="2"/>
      <c r="Q13" s="2"/>
      <c r="R13" s="2"/>
      <c r="S13" s="2"/>
    </row>
    <row r="14" spans="1:19" ht="15.75" x14ac:dyDescent="0.25">
      <c r="A14" s="162"/>
      <c r="B14" s="87"/>
      <c r="C14" s="82"/>
      <c r="D14" s="82"/>
      <c r="E14" s="124">
        <v>9</v>
      </c>
      <c r="F14" s="124" t="str">
        <f>VLOOKUP(E14,Danh_muc_VL_DC_TB!$A$38:$D$65,2)</f>
        <v>Đĩa DVD</v>
      </c>
      <c r="G14" s="124" t="str">
        <f>VLOOKUP(E14,Danh_muc_VL_DC_TB!$A$38:$D$65,3)</f>
        <v>Cái</v>
      </c>
      <c r="H14" s="114">
        <f>VLOOKUP(E14,Danh_muc_VL_DC_TB!$A$38:$D$65,4)</f>
        <v>40000</v>
      </c>
      <c r="I14" s="137">
        <v>1.1999999999999999E-6</v>
      </c>
      <c r="J14" s="114">
        <f t="shared" si="0"/>
        <v>0</v>
      </c>
      <c r="K14" s="2"/>
      <c r="L14" s="2"/>
      <c r="M14" s="2"/>
      <c r="N14" s="2"/>
      <c r="O14" s="2"/>
      <c r="P14" s="2"/>
      <c r="Q14" s="2"/>
      <c r="R14" s="2"/>
      <c r="S14" s="2"/>
    </row>
    <row r="15" spans="1:19" ht="15.75" x14ac:dyDescent="0.25">
      <c r="A15" s="162"/>
      <c r="B15" s="87"/>
      <c r="C15" s="82"/>
      <c r="D15" s="82"/>
      <c r="E15" s="124">
        <v>4</v>
      </c>
      <c r="F15" s="124" t="str">
        <f>VLOOKUP(E15,Danh_muc_VL_DC_TB!$A$38:$D$65,2)</f>
        <v>Bút bi</v>
      </c>
      <c r="G15" s="124" t="str">
        <f>VLOOKUP(E15,Danh_muc_VL_DC_TB!$A$38:$D$65,3)</f>
        <v>Cái</v>
      </c>
      <c r="H15" s="114">
        <f>VLOOKUP(E15,Danh_muc_VL_DC_TB!$A$38:$D$65,4)</f>
        <v>10000</v>
      </c>
      <c r="I15" s="137">
        <v>3.9999999999999998E-7</v>
      </c>
      <c r="J15" s="114">
        <f t="shared" si="0"/>
        <v>0</v>
      </c>
      <c r="K15" s="2"/>
      <c r="L15" s="2"/>
      <c r="M15" s="2"/>
      <c r="N15" s="2"/>
      <c r="O15" s="2"/>
      <c r="P15" s="2"/>
      <c r="Q15" s="2"/>
      <c r="R15" s="2"/>
      <c r="S15" s="2"/>
    </row>
    <row r="16" spans="1:19" ht="15.75" customHeight="1" x14ac:dyDescent="0.25">
      <c r="A16" s="190" t="s">
        <v>210</v>
      </c>
      <c r="B16" s="239" t="s">
        <v>300</v>
      </c>
      <c r="C16" s="240" t="s">
        <v>19</v>
      </c>
      <c r="D16" s="82" t="s">
        <v>20</v>
      </c>
      <c r="E16" s="133"/>
      <c r="F16" s="133"/>
      <c r="G16" s="133"/>
      <c r="H16" s="114"/>
      <c r="I16" s="137"/>
      <c r="J16" s="114">
        <v>0</v>
      </c>
      <c r="K16" s="2"/>
      <c r="L16" s="2"/>
      <c r="M16" s="2"/>
      <c r="N16" s="2"/>
      <c r="O16" s="2"/>
      <c r="P16" s="2"/>
      <c r="Q16" s="2"/>
      <c r="R16" s="2"/>
      <c r="S16" s="2"/>
    </row>
    <row r="17" spans="1:19" ht="15.75" x14ac:dyDescent="0.25">
      <c r="A17" s="190"/>
      <c r="B17" s="239"/>
      <c r="C17" s="240"/>
      <c r="D17" s="82" t="s">
        <v>21</v>
      </c>
      <c r="E17" s="133"/>
      <c r="F17" s="133"/>
      <c r="G17" s="133"/>
      <c r="H17" s="114"/>
      <c r="I17" s="137"/>
      <c r="J17" s="114">
        <v>0</v>
      </c>
      <c r="K17" s="2"/>
      <c r="L17" s="2"/>
      <c r="M17" s="2"/>
      <c r="N17" s="2"/>
      <c r="O17" s="2"/>
      <c r="P17" s="2"/>
      <c r="Q17" s="2"/>
      <c r="R17" s="2"/>
      <c r="S17" s="2"/>
    </row>
    <row r="18" spans="1:19" ht="15.75" x14ac:dyDescent="0.25">
      <c r="A18" s="190"/>
      <c r="B18" s="239"/>
      <c r="C18" s="240"/>
      <c r="D18" s="82" t="s">
        <v>22</v>
      </c>
      <c r="E18" s="133"/>
      <c r="F18" s="133"/>
      <c r="G18" s="133"/>
      <c r="H18" s="114"/>
      <c r="I18" s="137"/>
      <c r="J18" s="114">
        <v>0</v>
      </c>
      <c r="K18" s="2"/>
      <c r="L18" s="2"/>
      <c r="M18" s="2"/>
      <c r="N18" s="2"/>
      <c r="O18" s="2"/>
      <c r="P18" s="2"/>
      <c r="Q18" s="2"/>
      <c r="R18" s="2"/>
      <c r="S18" s="2"/>
    </row>
    <row r="19" spans="1:19" ht="26.25" customHeight="1" x14ac:dyDescent="0.25">
      <c r="A19" s="190" t="s">
        <v>294</v>
      </c>
      <c r="B19" s="239" t="s">
        <v>298</v>
      </c>
      <c r="C19" s="240" t="s">
        <v>19</v>
      </c>
      <c r="D19" s="82" t="s">
        <v>20</v>
      </c>
      <c r="E19" s="133"/>
      <c r="F19" s="133"/>
      <c r="G19" s="133"/>
      <c r="H19" s="114"/>
      <c r="I19" s="137"/>
      <c r="J19" s="114"/>
      <c r="K19" s="2"/>
      <c r="L19" s="2"/>
      <c r="M19" s="2"/>
      <c r="N19" s="2"/>
      <c r="O19" s="2"/>
      <c r="P19" s="2"/>
      <c r="Q19" s="2"/>
      <c r="R19" s="2"/>
      <c r="S19" s="2"/>
    </row>
    <row r="20" spans="1:19" ht="26.25" customHeight="1" x14ac:dyDescent="0.25">
      <c r="A20" s="190"/>
      <c r="B20" s="239"/>
      <c r="C20" s="240"/>
      <c r="D20" s="82" t="s">
        <v>21</v>
      </c>
      <c r="E20" s="133"/>
      <c r="F20" s="133"/>
      <c r="G20" s="133"/>
      <c r="H20" s="114"/>
      <c r="I20" s="137"/>
      <c r="J20" s="114"/>
      <c r="K20" s="2"/>
      <c r="L20" s="2"/>
      <c r="M20" s="2"/>
      <c r="N20" s="2"/>
      <c r="O20" s="2"/>
      <c r="P20" s="2"/>
      <c r="Q20" s="2"/>
      <c r="R20" s="2"/>
      <c r="S20" s="2"/>
    </row>
    <row r="21" spans="1:19" ht="26.25" customHeight="1" x14ac:dyDescent="0.25">
      <c r="A21" s="190"/>
      <c r="B21" s="239"/>
      <c r="C21" s="240"/>
      <c r="D21" s="82" t="s">
        <v>22</v>
      </c>
      <c r="E21" s="133"/>
      <c r="F21" s="133"/>
      <c r="G21" s="133"/>
      <c r="H21" s="114"/>
      <c r="I21" s="137"/>
      <c r="J21" s="114"/>
      <c r="K21" s="2"/>
      <c r="L21" s="2"/>
      <c r="M21" s="2"/>
      <c r="N21" s="2"/>
      <c r="O21" s="2"/>
      <c r="P21" s="2"/>
      <c r="Q21" s="2"/>
      <c r="R21" s="2"/>
      <c r="S21" s="2"/>
    </row>
    <row r="22" spans="1:19" ht="26.25" customHeight="1" x14ac:dyDescent="0.25">
      <c r="A22" s="190" t="s">
        <v>295</v>
      </c>
      <c r="B22" s="239" t="s">
        <v>299</v>
      </c>
      <c r="C22" s="240" t="s">
        <v>19</v>
      </c>
      <c r="D22" s="82" t="s">
        <v>20</v>
      </c>
      <c r="E22" s="133"/>
      <c r="F22" s="133"/>
      <c r="G22" s="133"/>
      <c r="H22" s="114"/>
      <c r="I22" s="137"/>
      <c r="J22" s="114"/>
      <c r="K22" s="2"/>
      <c r="L22" s="2"/>
      <c r="M22" s="2"/>
      <c r="N22" s="2"/>
      <c r="O22" s="2"/>
      <c r="P22" s="2"/>
      <c r="Q22" s="2"/>
      <c r="R22" s="2"/>
      <c r="S22" s="2"/>
    </row>
    <row r="23" spans="1:19" ht="26.25" customHeight="1" x14ac:dyDescent="0.25">
      <c r="A23" s="190"/>
      <c r="B23" s="239"/>
      <c r="C23" s="240"/>
      <c r="D23" s="82" t="s">
        <v>21</v>
      </c>
      <c r="E23" s="133"/>
      <c r="F23" s="133"/>
      <c r="G23" s="133"/>
      <c r="H23" s="114"/>
      <c r="I23" s="137"/>
      <c r="J23" s="114"/>
      <c r="K23" s="2"/>
      <c r="L23" s="2"/>
      <c r="M23" s="2"/>
      <c r="N23" s="2"/>
      <c r="O23" s="2"/>
      <c r="P23" s="2"/>
      <c r="Q23" s="2"/>
      <c r="R23" s="2"/>
      <c r="S23" s="2"/>
    </row>
    <row r="24" spans="1:19" ht="26.25" customHeight="1" x14ac:dyDescent="0.25">
      <c r="A24" s="190"/>
      <c r="B24" s="239"/>
      <c r="C24" s="240"/>
      <c r="D24" s="82" t="s">
        <v>22</v>
      </c>
      <c r="E24" s="133"/>
      <c r="F24" s="133"/>
      <c r="G24" s="133"/>
      <c r="H24" s="114"/>
      <c r="I24" s="137"/>
      <c r="J24" s="114"/>
      <c r="K24" s="2"/>
      <c r="L24" s="2"/>
      <c r="M24" s="2"/>
      <c r="N24" s="2"/>
      <c r="O24" s="2"/>
      <c r="P24" s="2"/>
      <c r="Q24" s="2"/>
      <c r="R24" s="2"/>
      <c r="S24" s="2"/>
    </row>
    <row r="25" spans="1:19" ht="15.75" x14ac:dyDescent="0.25">
      <c r="A25" s="190" t="s">
        <v>211</v>
      </c>
      <c r="B25" s="239" t="s">
        <v>301</v>
      </c>
      <c r="C25" s="240" t="s">
        <v>19</v>
      </c>
      <c r="D25" s="82" t="s">
        <v>20</v>
      </c>
      <c r="E25" s="133"/>
      <c r="F25" s="133"/>
      <c r="G25" s="133"/>
      <c r="H25" s="114"/>
      <c r="I25" s="137"/>
      <c r="J25" s="114">
        <v>0</v>
      </c>
      <c r="K25" s="2"/>
      <c r="L25" s="2"/>
      <c r="M25" s="2"/>
      <c r="N25" s="2"/>
      <c r="O25" s="2"/>
      <c r="P25" s="2"/>
      <c r="Q25" s="2"/>
      <c r="R25" s="2"/>
      <c r="S25" s="2"/>
    </row>
    <row r="26" spans="1:19" ht="15.75" x14ac:dyDescent="0.25">
      <c r="A26" s="190"/>
      <c r="B26" s="239"/>
      <c r="C26" s="240"/>
      <c r="D26" s="82" t="s">
        <v>21</v>
      </c>
      <c r="E26" s="133"/>
      <c r="F26" s="133"/>
      <c r="G26" s="133"/>
      <c r="H26" s="114"/>
      <c r="I26" s="137"/>
      <c r="J26" s="114">
        <v>0</v>
      </c>
      <c r="K26" s="2"/>
      <c r="L26" s="2"/>
      <c r="M26" s="2"/>
      <c r="N26" s="2"/>
      <c r="O26" s="2"/>
      <c r="P26" s="2"/>
      <c r="Q26" s="2"/>
      <c r="R26" s="2"/>
      <c r="S26" s="2"/>
    </row>
    <row r="27" spans="1:19" ht="15.75" x14ac:dyDescent="0.25">
      <c r="A27" s="190"/>
      <c r="B27" s="239"/>
      <c r="C27" s="240"/>
      <c r="D27" s="82" t="s">
        <v>22</v>
      </c>
      <c r="E27" s="133"/>
      <c r="F27" s="133"/>
      <c r="G27" s="133"/>
      <c r="H27" s="114"/>
      <c r="I27" s="137"/>
      <c r="J27" s="114">
        <v>0</v>
      </c>
      <c r="K27" s="2"/>
      <c r="L27" s="2"/>
      <c r="M27" s="2"/>
      <c r="N27" s="2"/>
      <c r="O27" s="2"/>
      <c r="P27" s="2"/>
      <c r="Q27" s="2"/>
      <c r="R27" s="2"/>
      <c r="S27" s="2"/>
    </row>
    <row r="28" spans="1:19" ht="26.25" customHeight="1" x14ac:dyDescent="0.25">
      <c r="A28" s="190" t="s">
        <v>296</v>
      </c>
      <c r="B28" s="239" t="s">
        <v>298</v>
      </c>
      <c r="C28" s="240" t="s">
        <v>19</v>
      </c>
      <c r="D28" s="82" t="s">
        <v>20</v>
      </c>
      <c r="E28" s="133"/>
      <c r="F28" s="133"/>
      <c r="G28" s="133"/>
      <c r="H28" s="114"/>
      <c r="I28" s="137"/>
      <c r="J28" s="114"/>
      <c r="K28" s="2"/>
      <c r="L28" s="2"/>
      <c r="M28" s="2"/>
      <c r="N28" s="2"/>
      <c r="O28" s="2"/>
      <c r="P28" s="2"/>
      <c r="Q28" s="2"/>
      <c r="R28" s="2"/>
      <c r="S28" s="2"/>
    </row>
    <row r="29" spans="1:19" ht="26.25" customHeight="1" x14ac:dyDescent="0.25">
      <c r="A29" s="190"/>
      <c r="B29" s="239"/>
      <c r="C29" s="240"/>
      <c r="D29" s="82" t="s">
        <v>21</v>
      </c>
      <c r="E29" s="133"/>
      <c r="F29" s="133"/>
      <c r="G29" s="133"/>
      <c r="H29" s="114"/>
      <c r="I29" s="137"/>
      <c r="J29" s="114"/>
      <c r="K29" s="2"/>
      <c r="L29" s="2"/>
      <c r="M29" s="2"/>
      <c r="N29" s="2"/>
      <c r="O29" s="2"/>
      <c r="P29" s="2"/>
      <c r="Q29" s="2"/>
      <c r="R29" s="2"/>
      <c r="S29" s="2"/>
    </row>
    <row r="30" spans="1:19" ht="26.25" customHeight="1" x14ac:dyDescent="0.25">
      <c r="A30" s="190"/>
      <c r="B30" s="239"/>
      <c r="C30" s="240"/>
      <c r="D30" s="82" t="s">
        <v>22</v>
      </c>
      <c r="E30" s="133"/>
      <c r="F30" s="133"/>
      <c r="G30" s="133"/>
      <c r="H30" s="114"/>
      <c r="I30" s="137"/>
      <c r="J30" s="114"/>
      <c r="K30" s="2"/>
      <c r="L30" s="2"/>
      <c r="M30" s="2"/>
      <c r="N30" s="2"/>
      <c r="O30" s="2"/>
      <c r="P30" s="2"/>
      <c r="Q30" s="2"/>
      <c r="R30" s="2"/>
      <c r="S30" s="2"/>
    </row>
    <row r="31" spans="1:19" ht="26.25" customHeight="1" x14ac:dyDescent="0.25">
      <c r="A31" s="190" t="s">
        <v>297</v>
      </c>
      <c r="B31" s="239" t="s">
        <v>299</v>
      </c>
      <c r="C31" s="240" t="s">
        <v>19</v>
      </c>
      <c r="D31" s="82" t="s">
        <v>20</v>
      </c>
      <c r="E31" s="133"/>
      <c r="F31" s="133"/>
      <c r="G31" s="133"/>
      <c r="H31" s="114"/>
      <c r="I31" s="137"/>
      <c r="J31" s="114"/>
      <c r="K31" s="2"/>
      <c r="L31" s="2"/>
      <c r="M31" s="2"/>
      <c r="N31" s="2"/>
      <c r="O31" s="2"/>
      <c r="P31" s="2"/>
      <c r="Q31" s="2"/>
      <c r="R31" s="2"/>
      <c r="S31" s="2"/>
    </row>
    <row r="32" spans="1:19" ht="26.25" customHeight="1" x14ac:dyDescent="0.25">
      <c r="A32" s="190"/>
      <c r="B32" s="239"/>
      <c r="C32" s="240"/>
      <c r="D32" s="82" t="s">
        <v>21</v>
      </c>
      <c r="E32" s="133"/>
      <c r="F32" s="133"/>
      <c r="G32" s="133"/>
      <c r="H32" s="114"/>
      <c r="I32" s="137"/>
      <c r="J32" s="114"/>
      <c r="K32" s="2"/>
      <c r="L32" s="2"/>
      <c r="M32" s="2"/>
      <c r="N32" s="2"/>
      <c r="O32" s="2"/>
      <c r="P32" s="2"/>
      <c r="Q32" s="2"/>
      <c r="R32" s="2"/>
      <c r="S32" s="2"/>
    </row>
    <row r="33" spans="1:19" ht="26.25" customHeight="1" x14ac:dyDescent="0.25">
      <c r="A33" s="190"/>
      <c r="B33" s="239"/>
      <c r="C33" s="240"/>
      <c r="D33" s="82" t="s">
        <v>22</v>
      </c>
      <c r="E33" s="133"/>
      <c r="F33" s="133"/>
      <c r="G33" s="133"/>
      <c r="H33" s="114"/>
      <c r="I33" s="137"/>
      <c r="J33" s="114"/>
      <c r="K33" s="2"/>
      <c r="L33" s="2"/>
      <c r="M33" s="2"/>
      <c r="N33" s="2"/>
      <c r="O33" s="2"/>
      <c r="P33" s="2"/>
      <c r="Q33" s="2"/>
      <c r="R33" s="2"/>
      <c r="S33" s="2"/>
    </row>
    <row r="34" spans="1:19" ht="94.5" x14ac:dyDescent="0.25">
      <c r="A34" s="162" t="s">
        <v>212</v>
      </c>
      <c r="B34" s="87" t="s">
        <v>23</v>
      </c>
      <c r="C34" s="82"/>
      <c r="D34" s="82"/>
      <c r="E34" s="133"/>
      <c r="F34" s="133"/>
      <c r="G34" s="133"/>
      <c r="H34" s="114"/>
      <c r="I34" s="137"/>
      <c r="J34" s="114">
        <v>0</v>
      </c>
      <c r="K34" s="2"/>
      <c r="L34" s="2"/>
      <c r="M34" s="2"/>
      <c r="N34" s="2"/>
      <c r="O34" s="2"/>
      <c r="P34" s="2"/>
      <c r="Q34" s="2"/>
      <c r="R34" s="2"/>
      <c r="S34" s="2"/>
    </row>
    <row r="35" spans="1:19" ht="47.25" x14ac:dyDescent="0.25">
      <c r="A35" s="177" t="s">
        <v>213</v>
      </c>
      <c r="B35" s="136" t="s">
        <v>24</v>
      </c>
      <c r="C35" s="135"/>
      <c r="D35" s="135"/>
      <c r="E35" s="133"/>
      <c r="F35" s="133"/>
      <c r="G35" s="133"/>
      <c r="H35" s="114"/>
      <c r="I35" s="137"/>
      <c r="J35" s="114">
        <v>0</v>
      </c>
      <c r="K35" s="2"/>
      <c r="L35" s="2"/>
      <c r="M35" s="2"/>
      <c r="N35" s="2"/>
      <c r="O35" s="2"/>
      <c r="P35" s="2"/>
      <c r="Q35" s="2"/>
      <c r="R35" s="2"/>
      <c r="S35" s="2"/>
    </row>
    <row r="36" spans="1:19" ht="47.25" x14ac:dyDescent="0.25">
      <c r="A36" s="170" t="s">
        <v>214</v>
      </c>
      <c r="B36" s="87" t="s">
        <v>25</v>
      </c>
      <c r="C36" s="82"/>
      <c r="D36" s="82"/>
      <c r="E36" s="133"/>
      <c r="F36" s="133"/>
      <c r="G36" s="133"/>
      <c r="H36" s="114"/>
      <c r="I36" s="137"/>
      <c r="J36" s="114"/>
      <c r="K36" s="2"/>
      <c r="L36" s="2"/>
      <c r="M36" s="2"/>
      <c r="N36" s="2"/>
      <c r="O36" s="2"/>
      <c r="P36" s="2"/>
      <c r="Q36" s="2"/>
      <c r="R36" s="2"/>
      <c r="S36" s="2"/>
    </row>
    <row r="37" spans="1:19" ht="31.5" x14ac:dyDescent="0.25">
      <c r="A37" s="175" t="s">
        <v>202</v>
      </c>
      <c r="B37" s="99" t="s">
        <v>374</v>
      </c>
      <c r="C37" s="125"/>
      <c r="D37" s="131" t="s">
        <v>309</v>
      </c>
      <c r="E37" s="133"/>
      <c r="F37" s="133"/>
      <c r="G37" s="133"/>
      <c r="H37" s="114"/>
      <c r="I37" s="137"/>
      <c r="J37" s="114"/>
      <c r="K37" s="2"/>
      <c r="L37" s="2"/>
      <c r="M37" s="2"/>
      <c r="N37" s="2"/>
      <c r="O37" s="2"/>
      <c r="P37" s="2"/>
      <c r="Q37" s="2"/>
      <c r="R37" s="2"/>
      <c r="S37" s="2"/>
    </row>
    <row r="38" spans="1:19" ht="15.75" x14ac:dyDescent="0.25">
      <c r="A38" s="170" t="s">
        <v>376</v>
      </c>
      <c r="B38" s="87" t="s">
        <v>26</v>
      </c>
      <c r="C38" s="82" t="s">
        <v>27</v>
      </c>
      <c r="D38" s="82"/>
      <c r="E38" s="133"/>
      <c r="F38" s="133"/>
      <c r="G38" s="133"/>
      <c r="H38" s="114"/>
      <c r="I38" s="137"/>
      <c r="J38" s="114">
        <f>SUM(J39:J42)</f>
        <v>3740</v>
      </c>
      <c r="K38" s="2"/>
      <c r="L38" s="2"/>
      <c r="M38" s="2"/>
      <c r="N38" s="2"/>
      <c r="O38" s="2"/>
      <c r="P38" s="2"/>
      <c r="Q38" s="2"/>
      <c r="R38" s="2"/>
      <c r="S38" s="2"/>
    </row>
    <row r="39" spans="1:19" ht="15.75" x14ac:dyDescent="0.25">
      <c r="A39" s="170"/>
      <c r="B39" s="87"/>
      <c r="C39" s="138"/>
      <c r="D39" s="138"/>
      <c r="E39" s="124">
        <v>13</v>
      </c>
      <c r="F39" s="124" t="str">
        <f>VLOOKUP(E39,Danh_muc_VL_DC_TB!$A$38:$D$65,2)</f>
        <v>Giấy A4</v>
      </c>
      <c r="G39" s="124" t="str">
        <f>VLOOKUP(E39,Danh_muc_VL_DC_TB!$A$38:$D$65,3)</f>
        <v>Gram</v>
      </c>
      <c r="H39" s="114">
        <f>VLOOKUP(E39,Danh_muc_VL_DC_TB!$A$38:$D$65,4)</f>
        <v>74000</v>
      </c>
      <c r="I39" s="137">
        <v>0.01</v>
      </c>
      <c r="J39" s="114">
        <f t="shared" ref="J39" si="1">ROUND(H39*I39,0)</f>
        <v>740</v>
      </c>
      <c r="K39" s="2"/>
      <c r="L39" s="2"/>
      <c r="M39" s="2"/>
      <c r="N39" s="2"/>
      <c r="O39" s="2"/>
      <c r="P39" s="2"/>
      <c r="Q39" s="2"/>
      <c r="R39" s="2"/>
      <c r="S39" s="2"/>
    </row>
    <row r="40" spans="1:19" ht="15.75" x14ac:dyDescent="0.25">
      <c r="A40" s="170"/>
      <c r="B40" s="87"/>
      <c r="C40" s="138"/>
      <c r="D40" s="138"/>
      <c r="E40" s="124">
        <v>20</v>
      </c>
      <c r="F40" s="124" t="str">
        <f>VLOOKUP(E40,Danh_muc_VL_DC_TB!$A$38:$D$65,2)</f>
        <v>Sổ công tác</v>
      </c>
      <c r="G40" s="124" t="str">
        <f>VLOOKUP(E40,Danh_muc_VL_DC_TB!$A$38:$D$65,3)</f>
        <v>Quyển</v>
      </c>
      <c r="H40" s="114">
        <f>VLOOKUP(E40,Danh_muc_VL_DC_TB!$A$38:$D$65,4)</f>
        <v>40000</v>
      </c>
      <c r="I40" s="137">
        <v>0.02</v>
      </c>
      <c r="J40" s="114">
        <f t="shared" ref="J40:J42" si="2">ROUND(H40*I40,0)</f>
        <v>800</v>
      </c>
      <c r="K40" s="2"/>
      <c r="L40" s="2"/>
      <c r="M40" s="2"/>
      <c r="N40" s="2"/>
      <c r="O40" s="2"/>
      <c r="P40" s="2"/>
      <c r="Q40" s="2"/>
      <c r="R40" s="2"/>
      <c r="S40" s="2"/>
    </row>
    <row r="41" spans="1:19" ht="15.75" x14ac:dyDescent="0.25">
      <c r="A41" s="170"/>
      <c r="B41" s="87"/>
      <c r="C41" s="138"/>
      <c r="D41" s="138"/>
      <c r="E41" s="124">
        <v>19</v>
      </c>
      <c r="F41" s="124" t="str">
        <f>VLOOKUP(E41,Danh_muc_VL_DC_TB!$A$38:$D$65,2)</f>
        <v>Mực in A4</v>
      </c>
      <c r="G41" s="124" t="str">
        <f>VLOOKUP(E41,Danh_muc_VL_DC_TB!$A$38:$D$65,3)</f>
        <v>Hộp</v>
      </c>
      <c r="H41" s="114">
        <f>VLOOKUP(E41,Danh_muc_VL_DC_TB!$A$38:$D$65,4)</f>
        <v>850000</v>
      </c>
      <c r="I41" s="137">
        <v>2E-3</v>
      </c>
      <c r="J41" s="114">
        <f t="shared" si="2"/>
        <v>1700</v>
      </c>
      <c r="K41" s="2"/>
      <c r="L41" s="2"/>
      <c r="M41" s="2"/>
      <c r="N41" s="2"/>
      <c r="O41" s="2"/>
      <c r="P41" s="2"/>
      <c r="Q41" s="2"/>
      <c r="R41" s="2"/>
      <c r="S41" s="2"/>
    </row>
    <row r="42" spans="1:19" ht="15.75" x14ac:dyDescent="0.25">
      <c r="A42" s="170"/>
      <c r="B42" s="87"/>
      <c r="C42" s="138"/>
      <c r="D42" s="138"/>
      <c r="E42" s="124">
        <v>4</v>
      </c>
      <c r="F42" s="124" t="str">
        <f>VLOOKUP(E42,Danh_muc_VL_DC_TB!$A$38:$D$65,2)</f>
        <v>Bút bi</v>
      </c>
      <c r="G42" s="124" t="str">
        <f>VLOOKUP(E42,Danh_muc_VL_DC_TB!$A$38:$D$65,3)</f>
        <v>Cái</v>
      </c>
      <c r="H42" s="114">
        <f>VLOOKUP(E42,Danh_muc_VL_DC_TB!$A$38:$D$65,4)</f>
        <v>10000</v>
      </c>
      <c r="I42" s="137">
        <v>0.05</v>
      </c>
      <c r="J42" s="114">
        <f t="shared" si="2"/>
        <v>500</v>
      </c>
      <c r="K42" s="2"/>
      <c r="L42" s="2"/>
      <c r="M42" s="2"/>
      <c r="N42" s="2"/>
      <c r="O42" s="2"/>
      <c r="P42" s="2"/>
      <c r="Q42" s="2"/>
      <c r="R42" s="2"/>
      <c r="S42" s="2"/>
    </row>
    <row r="43" spans="1:19" ht="94.5" x14ac:dyDescent="0.25">
      <c r="A43" s="170" t="s">
        <v>377</v>
      </c>
      <c r="B43" s="87" t="s">
        <v>28</v>
      </c>
      <c r="C43" s="82" t="s">
        <v>29</v>
      </c>
      <c r="D43" s="82"/>
      <c r="E43" s="133"/>
      <c r="F43" s="133"/>
      <c r="G43" s="133"/>
      <c r="H43" s="114"/>
      <c r="I43" s="137"/>
      <c r="J43" s="114">
        <f>SUM(J44:J46)</f>
        <v>1186</v>
      </c>
      <c r="K43" s="2"/>
      <c r="L43" s="2"/>
      <c r="M43" s="2"/>
      <c r="N43" s="2"/>
      <c r="O43" s="2"/>
      <c r="P43" s="2"/>
      <c r="Q43" s="2"/>
      <c r="R43" s="2"/>
      <c r="S43" s="2"/>
    </row>
    <row r="44" spans="1:19" ht="15.75" x14ac:dyDescent="0.25">
      <c r="A44" s="170"/>
      <c r="B44" s="87"/>
      <c r="C44" s="138"/>
      <c r="D44" s="138"/>
      <c r="E44" s="124">
        <v>13</v>
      </c>
      <c r="F44" s="124" t="str">
        <f>VLOOKUP(E44,Danh_muc_VL_DC_TB!$A$38:$D$65,2)</f>
        <v>Giấy A4</v>
      </c>
      <c r="G44" s="124" t="str">
        <f>VLOOKUP(E44,Danh_muc_VL_DC_TB!$A$38:$D$65,3)</f>
        <v>Gram</v>
      </c>
      <c r="H44" s="114">
        <f>VLOOKUP(E44,Danh_muc_VL_DC_TB!$A$38:$D$65,4)</f>
        <v>74000</v>
      </c>
      <c r="I44" s="137">
        <v>4.0000000000000001E-3</v>
      </c>
      <c r="J44" s="114">
        <f t="shared" ref="J44:J46" si="3">ROUND(H44*I44,0)</f>
        <v>296</v>
      </c>
      <c r="K44" s="2"/>
      <c r="L44" s="2"/>
      <c r="M44" s="2"/>
      <c r="N44" s="2"/>
      <c r="O44" s="2"/>
      <c r="P44" s="2"/>
      <c r="Q44" s="2"/>
      <c r="R44" s="2"/>
      <c r="S44" s="2"/>
    </row>
    <row r="45" spans="1:19" ht="15.75" x14ac:dyDescent="0.25">
      <c r="A45" s="170"/>
      <c r="B45" s="87"/>
      <c r="C45" s="138"/>
      <c r="D45" s="138"/>
      <c r="E45" s="124">
        <v>19</v>
      </c>
      <c r="F45" s="124" t="str">
        <f>VLOOKUP(E45,Danh_muc_VL_DC_TB!$A$38:$D$65,2)</f>
        <v>Mực in A4</v>
      </c>
      <c r="G45" s="124" t="str">
        <f>VLOOKUP(E45,Danh_muc_VL_DC_TB!$A$38:$D$65,3)</f>
        <v>Hộp</v>
      </c>
      <c r="H45" s="114">
        <f>VLOOKUP(E45,Danh_muc_VL_DC_TB!$A$38:$D$65,4)</f>
        <v>850000</v>
      </c>
      <c r="I45" s="137">
        <v>8.0000000000000004E-4</v>
      </c>
      <c r="J45" s="114">
        <f t="shared" si="3"/>
        <v>680</v>
      </c>
      <c r="K45" s="2"/>
      <c r="L45" s="2"/>
      <c r="M45" s="2"/>
      <c r="N45" s="2"/>
      <c r="O45" s="2"/>
      <c r="P45" s="2"/>
      <c r="Q45" s="2"/>
      <c r="R45" s="2"/>
      <c r="S45" s="2"/>
    </row>
    <row r="46" spans="1:19" ht="15.75" x14ac:dyDescent="0.25">
      <c r="A46" s="170"/>
      <c r="B46" s="87"/>
      <c r="C46" s="138"/>
      <c r="D46" s="138"/>
      <c r="E46" s="124">
        <v>26</v>
      </c>
      <c r="F46" s="124" t="str">
        <f>VLOOKUP(E46,Danh_muc_VL_DC_TB!$A$38:$D$65,2)</f>
        <v>Túi clear A4</v>
      </c>
      <c r="G46" s="124" t="str">
        <f>VLOOKUP(E46,Danh_muc_VL_DC_TB!$A$38:$D$65,3)</f>
        <v>Cái</v>
      </c>
      <c r="H46" s="114">
        <f>VLOOKUP(E46,Danh_muc_VL_DC_TB!$A$38:$D$65,4)</f>
        <v>7000</v>
      </c>
      <c r="I46" s="137">
        <v>0.03</v>
      </c>
      <c r="J46" s="114">
        <f t="shared" si="3"/>
        <v>210</v>
      </c>
      <c r="K46" s="2"/>
      <c r="L46" s="2"/>
      <c r="M46" s="2"/>
      <c r="N46" s="2"/>
      <c r="O46" s="2"/>
      <c r="P46" s="2"/>
      <c r="Q46" s="2"/>
      <c r="R46" s="2"/>
      <c r="S46" s="2"/>
    </row>
    <row r="47" spans="1:19" ht="47.25" x14ac:dyDescent="0.25">
      <c r="A47" s="170" t="s">
        <v>378</v>
      </c>
      <c r="B47" s="87" t="s">
        <v>438</v>
      </c>
      <c r="C47" s="82" t="s">
        <v>27</v>
      </c>
      <c r="D47" s="82"/>
      <c r="E47" s="133"/>
      <c r="F47" s="133"/>
      <c r="G47" s="133"/>
      <c r="H47" s="114"/>
      <c r="I47" s="137"/>
      <c r="J47" s="114"/>
      <c r="K47" s="2"/>
      <c r="L47" s="2"/>
      <c r="M47" s="2"/>
      <c r="N47" s="2"/>
      <c r="O47" s="2"/>
      <c r="P47" s="2"/>
      <c r="Q47" s="2"/>
      <c r="R47" s="2"/>
      <c r="S47" s="2"/>
    </row>
    <row r="48" spans="1:19" ht="31.5" x14ac:dyDescent="0.25">
      <c r="A48" s="175" t="s">
        <v>203</v>
      </c>
      <c r="B48" s="99" t="s">
        <v>375</v>
      </c>
      <c r="C48" s="135"/>
      <c r="D48" s="131" t="s">
        <v>386</v>
      </c>
      <c r="E48" s="133"/>
      <c r="F48" s="133"/>
      <c r="G48" s="133"/>
      <c r="H48" s="114"/>
      <c r="I48" s="137"/>
      <c r="J48" s="114"/>
      <c r="K48" s="2"/>
      <c r="L48" s="2"/>
      <c r="M48" s="2"/>
      <c r="N48" s="2"/>
      <c r="O48" s="2"/>
      <c r="P48" s="2"/>
      <c r="Q48" s="2"/>
      <c r="R48" s="2"/>
      <c r="S48" s="2"/>
    </row>
    <row r="49" spans="1:19" ht="15.75" x14ac:dyDescent="0.25">
      <c r="A49" s="170" t="s">
        <v>379</v>
      </c>
      <c r="B49" s="87" t="s">
        <v>26</v>
      </c>
      <c r="C49" s="82" t="s">
        <v>27</v>
      </c>
      <c r="D49" s="82"/>
      <c r="E49" s="133"/>
      <c r="F49" s="133"/>
      <c r="G49" s="133"/>
      <c r="H49" s="114"/>
      <c r="I49" s="137"/>
      <c r="J49" s="114">
        <f>SUM(J50:J53)</f>
        <v>2244</v>
      </c>
      <c r="K49" s="2"/>
      <c r="L49" s="2"/>
      <c r="M49" s="2"/>
      <c r="N49" s="2"/>
      <c r="O49" s="2"/>
      <c r="P49" s="2"/>
      <c r="Q49" s="2"/>
      <c r="R49" s="2"/>
      <c r="S49" s="2"/>
    </row>
    <row r="50" spans="1:19" ht="15.75" x14ac:dyDescent="0.25">
      <c r="A50" s="170"/>
      <c r="B50" s="87"/>
      <c r="C50" s="138"/>
      <c r="D50" s="138"/>
      <c r="E50" s="124">
        <v>13</v>
      </c>
      <c r="F50" s="124" t="str">
        <f>VLOOKUP(E50,Danh_muc_VL_DC_TB!$A$38:$D$65,2)</f>
        <v>Giấy A4</v>
      </c>
      <c r="G50" s="124" t="str">
        <f>VLOOKUP(E50,Danh_muc_VL_DC_TB!$A$38:$D$65,3)</f>
        <v>Gram</v>
      </c>
      <c r="H50" s="114">
        <f>VLOOKUP(E50,Danh_muc_VL_DC_TB!$A$38:$D$65,4)</f>
        <v>74000</v>
      </c>
      <c r="I50" s="137">
        <f>ROUND(I39*0.6,4)</f>
        <v>6.0000000000000001E-3</v>
      </c>
      <c r="J50" s="114">
        <f t="shared" ref="J50:J53" si="4">ROUND(H50*I50,0)</f>
        <v>444</v>
      </c>
      <c r="K50" s="2"/>
      <c r="L50" s="2"/>
      <c r="M50" s="2"/>
      <c r="N50" s="2"/>
      <c r="O50" s="2"/>
      <c r="P50" s="2"/>
      <c r="Q50" s="2"/>
      <c r="R50" s="2"/>
      <c r="S50" s="2"/>
    </row>
    <row r="51" spans="1:19" ht="15.75" x14ac:dyDescent="0.25">
      <c r="A51" s="170"/>
      <c r="B51" s="87"/>
      <c r="C51" s="138"/>
      <c r="D51" s="138"/>
      <c r="E51" s="124">
        <v>20</v>
      </c>
      <c r="F51" s="124" t="str">
        <f>VLOOKUP(E51,Danh_muc_VL_DC_TB!$A$38:$D$65,2)</f>
        <v>Sổ công tác</v>
      </c>
      <c r="G51" s="124" t="str">
        <f>VLOOKUP(E51,Danh_muc_VL_DC_TB!$A$38:$D$65,3)</f>
        <v>Quyển</v>
      </c>
      <c r="H51" s="114">
        <f>VLOOKUP(E51,Danh_muc_VL_DC_TB!$A$38:$D$65,4)</f>
        <v>40000</v>
      </c>
      <c r="I51" s="137">
        <f t="shared" ref="I51:I57" si="5">ROUND(I40*0.6,4)</f>
        <v>1.2E-2</v>
      </c>
      <c r="J51" s="114">
        <f t="shared" si="4"/>
        <v>480</v>
      </c>
      <c r="K51" s="2"/>
      <c r="L51" s="2"/>
      <c r="M51" s="2"/>
      <c r="N51" s="2"/>
      <c r="O51" s="2"/>
      <c r="P51" s="2"/>
      <c r="Q51" s="2"/>
      <c r="R51" s="2"/>
      <c r="S51" s="2"/>
    </row>
    <row r="52" spans="1:19" ht="15.75" x14ac:dyDescent="0.25">
      <c r="A52" s="170"/>
      <c r="B52" s="87"/>
      <c r="C52" s="138"/>
      <c r="D52" s="138"/>
      <c r="E52" s="124">
        <v>19</v>
      </c>
      <c r="F52" s="124" t="str">
        <f>VLOOKUP(E52,Danh_muc_VL_DC_TB!$A$38:$D$65,2)</f>
        <v>Mực in A4</v>
      </c>
      <c r="G52" s="124" t="str">
        <f>VLOOKUP(E52,Danh_muc_VL_DC_TB!$A$38:$D$65,3)</f>
        <v>Hộp</v>
      </c>
      <c r="H52" s="114">
        <f>VLOOKUP(E52,Danh_muc_VL_DC_TB!$A$38:$D$65,4)</f>
        <v>850000</v>
      </c>
      <c r="I52" s="137">
        <f t="shared" si="5"/>
        <v>1.1999999999999999E-3</v>
      </c>
      <c r="J52" s="114">
        <f t="shared" si="4"/>
        <v>1020</v>
      </c>
      <c r="K52" s="2"/>
      <c r="L52" s="2"/>
      <c r="M52" s="2"/>
      <c r="N52" s="2"/>
      <c r="O52" s="2"/>
      <c r="P52" s="2"/>
      <c r="Q52" s="2"/>
      <c r="R52" s="2"/>
      <c r="S52" s="2"/>
    </row>
    <row r="53" spans="1:19" ht="15.75" x14ac:dyDescent="0.25">
      <c r="A53" s="170"/>
      <c r="B53" s="87"/>
      <c r="C53" s="138"/>
      <c r="D53" s="138"/>
      <c r="E53" s="124">
        <v>4</v>
      </c>
      <c r="F53" s="124" t="str">
        <f>VLOOKUP(E53,Danh_muc_VL_DC_TB!$A$38:$D$65,2)</f>
        <v>Bút bi</v>
      </c>
      <c r="G53" s="124" t="str">
        <f>VLOOKUP(E53,Danh_muc_VL_DC_TB!$A$38:$D$65,3)</f>
        <v>Cái</v>
      </c>
      <c r="H53" s="114">
        <f>VLOOKUP(E53,Danh_muc_VL_DC_TB!$A$38:$D$65,4)</f>
        <v>10000</v>
      </c>
      <c r="I53" s="137">
        <f t="shared" si="5"/>
        <v>0.03</v>
      </c>
      <c r="J53" s="114">
        <f t="shared" si="4"/>
        <v>300</v>
      </c>
      <c r="K53" s="2"/>
      <c r="L53" s="2"/>
      <c r="M53" s="2"/>
      <c r="N53" s="2"/>
      <c r="O53" s="2"/>
      <c r="P53" s="2"/>
      <c r="Q53" s="2"/>
      <c r="R53" s="2"/>
      <c r="S53" s="2"/>
    </row>
    <row r="54" spans="1:19" ht="94.5" x14ac:dyDescent="0.25">
      <c r="A54" s="170" t="s">
        <v>380</v>
      </c>
      <c r="B54" s="87" t="s">
        <v>28</v>
      </c>
      <c r="C54" s="82" t="s">
        <v>29</v>
      </c>
      <c r="D54" s="82"/>
      <c r="E54" s="133"/>
      <c r="F54" s="133"/>
      <c r="G54" s="133"/>
      <c r="H54" s="114"/>
      <c r="I54" s="137"/>
      <c r="J54" s="114">
        <f>SUM(J55:J57)</f>
        <v>729</v>
      </c>
      <c r="K54" s="2"/>
      <c r="L54" s="2"/>
      <c r="M54" s="2"/>
      <c r="N54" s="2"/>
      <c r="O54" s="2"/>
      <c r="P54" s="2"/>
      <c r="Q54" s="2"/>
      <c r="R54" s="2"/>
      <c r="S54" s="2"/>
    </row>
    <row r="55" spans="1:19" ht="15.75" x14ac:dyDescent="0.25">
      <c r="A55" s="170"/>
      <c r="B55" s="87"/>
      <c r="C55" s="138"/>
      <c r="D55" s="138"/>
      <c r="E55" s="124">
        <v>13</v>
      </c>
      <c r="F55" s="124" t="str">
        <f>VLOOKUP(E55,Danh_muc_VL_DC_TB!$A$38:$D$65,2)</f>
        <v>Giấy A4</v>
      </c>
      <c r="G55" s="124" t="str">
        <f>VLOOKUP(E55,Danh_muc_VL_DC_TB!$A$38:$D$65,3)</f>
        <v>Gram</v>
      </c>
      <c r="H55" s="114">
        <f>VLOOKUP(E55,Danh_muc_VL_DC_TB!$A$38:$D$65,4)</f>
        <v>74000</v>
      </c>
      <c r="I55" s="137">
        <f t="shared" si="5"/>
        <v>2.3999999999999998E-3</v>
      </c>
      <c r="J55" s="114">
        <f t="shared" ref="J55:J57" si="6">ROUND(H55*I55,0)</f>
        <v>178</v>
      </c>
      <c r="K55" s="2"/>
      <c r="L55" s="2"/>
      <c r="M55" s="2"/>
      <c r="N55" s="2"/>
      <c r="O55" s="2"/>
      <c r="P55" s="2"/>
      <c r="Q55" s="2"/>
      <c r="R55" s="2"/>
      <c r="S55" s="2"/>
    </row>
    <row r="56" spans="1:19" ht="15.75" x14ac:dyDescent="0.25">
      <c r="A56" s="170"/>
      <c r="B56" s="87"/>
      <c r="C56" s="138"/>
      <c r="D56" s="138"/>
      <c r="E56" s="124">
        <v>19</v>
      </c>
      <c r="F56" s="124" t="str">
        <f>VLOOKUP(E56,Danh_muc_VL_DC_TB!$A$38:$D$65,2)</f>
        <v>Mực in A4</v>
      </c>
      <c r="G56" s="124" t="str">
        <f>VLOOKUP(E56,Danh_muc_VL_DC_TB!$A$38:$D$65,3)</f>
        <v>Hộp</v>
      </c>
      <c r="H56" s="114">
        <f>VLOOKUP(E56,Danh_muc_VL_DC_TB!$A$38:$D$65,4)</f>
        <v>850000</v>
      </c>
      <c r="I56" s="137">
        <f t="shared" si="5"/>
        <v>5.0000000000000001E-4</v>
      </c>
      <c r="J56" s="114">
        <f t="shared" si="6"/>
        <v>425</v>
      </c>
      <c r="K56" s="2"/>
      <c r="L56" s="2"/>
      <c r="M56" s="2"/>
      <c r="N56" s="2"/>
      <c r="O56" s="2"/>
      <c r="P56" s="2"/>
      <c r="Q56" s="2"/>
      <c r="R56" s="2"/>
      <c r="S56" s="2"/>
    </row>
    <row r="57" spans="1:19" ht="15.75" x14ac:dyDescent="0.25">
      <c r="A57" s="170"/>
      <c r="B57" s="87"/>
      <c r="C57" s="138"/>
      <c r="D57" s="138"/>
      <c r="E57" s="124">
        <v>26</v>
      </c>
      <c r="F57" s="124" t="str">
        <f>VLOOKUP(E57,Danh_muc_VL_DC_TB!$A$38:$D$65,2)</f>
        <v>Túi clear A4</v>
      </c>
      <c r="G57" s="124" t="str">
        <f>VLOOKUP(E57,Danh_muc_VL_DC_TB!$A$38:$D$65,3)</f>
        <v>Cái</v>
      </c>
      <c r="H57" s="114">
        <f>VLOOKUP(E57,Danh_muc_VL_DC_TB!$A$38:$D$65,4)</f>
        <v>7000</v>
      </c>
      <c r="I57" s="137">
        <f t="shared" si="5"/>
        <v>1.7999999999999999E-2</v>
      </c>
      <c r="J57" s="114">
        <f t="shared" si="6"/>
        <v>126</v>
      </c>
      <c r="K57" s="2"/>
      <c r="L57" s="2"/>
      <c r="M57" s="2"/>
      <c r="N57" s="2"/>
      <c r="O57" s="2"/>
      <c r="P57" s="2"/>
      <c r="Q57" s="2"/>
      <c r="R57" s="2"/>
      <c r="S57" s="2"/>
    </row>
    <row r="58" spans="1:19" ht="47.25" x14ac:dyDescent="0.25">
      <c r="A58" s="170" t="s">
        <v>381</v>
      </c>
      <c r="B58" s="87" t="s">
        <v>438</v>
      </c>
      <c r="C58" s="82" t="s">
        <v>27</v>
      </c>
      <c r="D58" s="82"/>
      <c r="E58" s="133"/>
      <c r="F58" s="133"/>
      <c r="G58" s="133"/>
      <c r="H58" s="114"/>
      <c r="I58" s="137"/>
      <c r="J58" s="114"/>
      <c r="K58" s="2"/>
      <c r="L58" s="2"/>
      <c r="M58" s="2"/>
      <c r="N58" s="2"/>
      <c r="O58" s="2"/>
      <c r="P58" s="2"/>
      <c r="Q58" s="2"/>
      <c r="R58" s="2"/>
      <c r="S58" s="2"/>
    </row>
    <row r="59" spans="1:19" ht="31.5" x14ac:dyDescent="0.25">
      <c r="A59" s="175" t="s">
        <v>204</v>
      </c>
      <c r="B59" s="99" t="s">
        <v>385</v>
      </c>
      <c r="C59" s="135"/>
      <c r="D59" s="131" t="s">
        <v>387</v>
      </c>
      <c r="E59" s="133"/>
      <c r="F59" s="133"/>
      <c r="G59" s="133"/>
      <c r="H59" s="114"/>
      <c r="I59" s="137"/>
      <c r="J59" s="114"/>
      <c r="K59" s="2"/>
      <c r="L59" s="2"/>
      <c r="M59" s="2"/>
      <c r="N59" s="2"/>
      <c r="O59" s="2"/>
      <c r="P59" s="2"/>
      <c r="Q59" s="2"/>
      <c r="R59" s="2"/>
      <c r="S59" s="2"/>
    </row>
    <row r="60" spans="1:19" ht="15.75" x14ac:dyDescent="0.25">
      <c r="A60" s="170" t="s">
        <v>382</v>
      </c>
      <c r="B60" s="87" t="s">
        <v>26</v>
      </c>
      <c r="C60" s="82" t="s">
        <v>27</v>
      </c>
      <c r="D60" s="82"/>
      <c r="E60" s="133"/>
      <c r="F60" s="133"/>
      <c r="G60" s="133"/>
      <c r="H60" s="114"/>
      <c r="I60" s="137"/>
      <c r="J60" s="114">
        <f>SUM(J61:J64)</f>
        <v>748</v>
      </c>
      <c r="K60" s="2"/>
      <c r="L60" s="2"/>
      <c r="M60" s="2"/>
      <c r="N60" s="2"/>
      <c r="O60" s="2"/>
      <c r="P60" s="2"/>
      <c r="Q60" s="2"/>
      <c r="R60" s="2"/>
      <c r="S60" s="2"/>
    </row>
    <row r="61" spans="1:19" ht="15.75" x14ac:dyDescent="0.25">
      <c r="A61" s="170"/>
      <c r="B61" s="87"/>
      <c r="C61" s="138"/>
      <c r="D61" s="138"/>
      <c r="E61" s="124">
        <v>13</v>
      </c>
      <c r="F61" s="124" t="str">
        <f>VLOOKUP(E61,Danh_muc_VL_DC_TB!$A$38:$D$65,2)</f>
        <v>Giấy A4</v>
      </c>
      <c r="G61" s="124" t="str">
        <f>VLOOKUP(E61,Danh_muc_VL_DC_TB!$A$38:$D$65,3)</f>
        <v>Gram</v>
      </c>
      <c r="H61" s="114">
        <f>VLOOKUP(E61,Danh_muc_VL_DC_TB!$A$38:$D$65,4)</f>
        <v>74000</v>
      </c>
      <c r="I61" s="137">
        <f>ROUND(I39*0.2,4)</f>
        <v>2E-3</v>
      </c>
      <c r="J61" s="114">
        <f t="shared" ref="J61:J64" si="7">ROUND(H61*I61,0)</f>
        <v>148</v>
      </c>
      <c r="K61" s="2"/>
      <c r="L61" s="2"/>
      <c r="M61" s="2"/>
      <c r="N61" s="2"/>
      <c r="O61" s="2"/>
      <c r="P61" s="2"/>
      <c r="Q61" s="2"/>
      <c r="R61" s="2"/>
      <c r="S61" s="2"/>
    </row>
    <row r="62" spans="1:19" ht="15.75" x14ac:dyDescent="0.25">
      <c r="A62" s="170"/>
      <c r="B62" s="87"/>
      <c r="C62" s="138"/>
      <c r="D62" s="138"/>
      <c r="E62" s="124">
        <v>20</v>
      </c>
      <c r="F62" s="124" t="str">
        <f>VLOOKUP(E62,Danh_muc_VL_DC_TB!$A$38:$D$65,2)</f>
        <v>Sổ công tác</v>
      </c>
      <c r="G62" s="124" t="str">
        <f>VLOOKUP(E62,Danh_muc_VL_DC_TB!$A$38:$D$65,3)</f>
        <v>Quyển</v>
      </c>
      <c r="H62" s="114">
        <f>VLOOKUP(E62,Danh_muc_VL_DC_TB!$A$38:$D$65,4)</f>
        <v>40000</v>
      </c>
      <c r="I62" s="137">
        <f t="shared" ref="I62:I68" si="8">ROUND(I40*0.2,4)</f>
        <v>4.0000000000000001E-3</v>
      </c>
      <c r="J62" s="114">
        <f t="shared" si="7"/>
        <v>160</v>
      </c>
      <c r="K62" s="2"/>
      <c r="L62" s="2"/>
      <c r="M62" s="2"/>
      <c r="N62" s="2"/>
      <c r="O62" s="2"/>
      <c r="P62" s="2"/>
      <c r="Q62" s="2"/>
      <c r="R62" s="2"/>
      <c r="S62" s="2"/>
    </row>
    <row r="63" spans="1:19" ht="15.75" x14ac:dyDescent="0.25">
      <c r="A63" s="170"/>
      <c r="B63" s="87"/>
      <c r="C63" s="138"/>
      <c r="D63" s="138"/>
      <c r="E63" s="124">
        <v>19</v>
      </c>
      <c r="F63" s="124" t="str">
        <f>VLOOKUP(E63,Danh_muc_VL_DC_TB!$A$38:$D$65,2)</f>
        <v>Mực in A4</v>
      </c>
      <c r="G63" s="124" t="str">
        <f>VLOOKUP(E63,Danh_muc_VL_DC_TB!$A$38:$D$65,3)</f>
        <v>Hộp</v>
      </c>
      <c r="H63" s="114">
        <f>VLOOKUP(E63,Danh_muc_VL_DC_TB!$A$38:$D$65,4)</f>
        <v>850000</v>
      </c>
      <c r="I63" s="137">
        <f t="shared" si="8"/>
        <v>4.0000000000000002E-4</v>
      </c>
      <c r="J63" s="114">
        <f t="shared" si="7"/>
        <v>340</v>
      </c>
      <c r="K63" s="2"/>
      <c r="L63" s="2"/>
      <c r="M63" s="2"/>
      <c r="N63" s="2"/>
      <c r="O63" s="2"/>
      <c r="P63" s="2"/>
      <c r="Q63" s="2"/>
      <c r="R63" s="2"/>
      <c r="S63" s="2"/>
    </row>
    <row r="64" spans="1:19" ht="15.75" x14ac:dyDescent="0.25">
      <c r="A64" s="170"/>
      <c r="B64" s="87"/>
      <c r="C64" s="138"/>
      <c r="D64" s="138"/>
      <c r="E64" s="124">
        <v>4</v>
      </c>
      <c r="F64" s="124" t="str">
        <f>VLOOKUP(E64,Danh_muc_VL_DC_TB!$A$38:$D$65,2)</f>
        <v>Bút bi</v>
      </c>
      <c r="G64" s="124" t="str">
        <f>VLOOKUP(E64,Danh_muc_VL_DC_TB!$A$38:$D$65,3)</f>
        <v>Cái</v>
      </c>
      <c r="H64" s="114">
        <f>VLOOKUP(E64,Danh_muc_VL_DC_TB!$A$38:$D$65,4)</f>
        <v>10000</v>
      </c>
      <c r="I64" s="137">
        <f t="shared" si="8"/>
        <v>0.01</v>
      </c>
      <c r="J64" s="114">
        <f t="shared" si="7"/>
        <v>100</v>
      </c>
      <c r="K64" s="2"/>
      <c r="L64" s="2"/>
      <c r="M64" s="2"/>
      <c r="N64" s="2"/>
      <c r="O64" s="2"/>
      <c r="P64" s="2"/>
      <c r="Q64" s="2"/>
      <c r="R64" s="2"/>
      <c r="S64" s="2"/>
    </row>
    <row r="65" spans="1:19" ht="94.5" x14ac:dyDescent="0.25">
      <c r="A65" s="170" t="s">
        <v>383</v>
      </c>
      <c r="B65" s="87" t="s">
        <v>28</v>
      </c>
      <c r="C65" s="82" t="s">
        <v>29</v>
      </c>
      <c r="D65" s="82"/>
      <c r="E65" s="133"/>
      <c r="F65" s="133"/>
      <c r="G65" s="133"/>
      <c r="H65" s="114"/>
      <c r="I65" s="137"/>
      <c r="J65" s="114">
        <f>SUM(J66:J68)</f>
        <v>271</v>
      </c>
      <c r="K65" s="2"/>
      <c r="L65" s="2"/>
      <c r="M65" s="2"/>
      <c r="N65" s="2"/>
      <c r="O65" s="2"/>
      <c r="P65" s="2"/>
      <c r="Q65" s="2"/>
      <c r="R65" s="2"/>
      <c r="S65" s="2"/>
    </row>
    <row r="66" spans="1:19" ht="15.75" x14ac:dyDescent="0.25">
      <c r="A66" s="170"/>
      <c r="B66" s="87"/>
      <c r="C66" s="138"/>
      <c r="D66" s="138"/>
      <c r="E66" s="124">
        <v>13</v>
      </c>
      <c r="F66" s="124" t="str">
        <f>VLOOKUP(E66,Danh_muc_VL_DC_TB!$A$38:$D$65,2)</f>
        <v>Giấy A4</v>
      </c>
      <c r="G66" s="124" t="str">
        <f>VLOOKUP(E66,Danh_muc_VL_DC_TB!$A$38:$D$65,3)</f>
        <v>Gram</v>
      </c>
      <c r="H66" s="114">
        <f>VLOOKUP(E66,Danh_muc_VL_DC_TB!$A$38:$D$65,4)</f>
        <v>74000</v>
      </c>
      <c r="I66" s="137">
        <f t="shared" si="8"/>
        <v>8.0000000000000004E-4</v>
      </c>
      <c r="J66" s="114">
        <f t="shared" ref="J66:J68" si="9">ROUND(H66*I66,0)</f>
        <v>59</v>
      </c>
      <c r="K66" s="2"/>
      <c r="L66" s="2"/>
      <c r="M66" s="2"/>
      <c r="N66" s="2"/>
      <c r="O66" s="2"/>
      <c r="P66" s="2"/>
      <c r="Q66" s="2"/>
      <c r="R66" s="2"/>
      <c r="S66" s="2"/>
    </row>
    <row r="67" spans="1:19" ht="15.75" x14ac:dyDescent="0.25">
      <c r="A67" s="170"/>
      <c r="B67" s="87"/>
      <c r="C67" s="138"/>
      <c r="D67" s="138"/>
      <c r="E67" s="124">
        <v>19</v>
      </c>
      <c r="F67" s="124" t="str">
        <f>VLOOKUP(E67,Danh_muc_VL_DC_TB!$A$38:$D$65,2)</f>
        <v>Mực in A4</v>
      </c>
      <c r="G67" s="124" t="str">
        <f>VLOOKUP(E67,Danh_muc_VL_DC_TB!$A$38:$D$65,3)</f>
        <v>Hộp</v>
      </c>
      <c r="H67" s="114">
        <f>VLOOKUP(E67,Danh_muc_VL_DC_TB!$A$38:$D$65,4)</f>
        <v>850000</v>
      </c>
      <c r="I67" s="137">
        <f t="shared" si="8"/>
        <v>2.0000000000000001E-4</v>
      </c>
      <c r="J67" s="114">
        <f t="shared" si="9"/>
        <v>170</v>
      </c>
      <c r="K67" s="2"/>
      <c r="L67" s="2"/>
      <c r="M67" s="2"/>
      <c r="N67" s="2"/>
      <c r="O67" s="2"/>
      <c r="P67" s="2"/>
      <c r="Q67" s="2"/>
      <c r="R67" s="2"/>
      <c r="S67" s="2"/>
    </row>
    <row r="68" spans="1:19" ht="15.75" x14ac:dyDescent="0.25">
      <c r="A68" s="170"/>
      <c r="B68" s="87"/>
      <c r="C68" s="138"/>
      <c r="D68" s="138"/>
      <c r="E68" s="124">
        <v>26</v>
      </c>
      <c r="F68" s="124" t="str">
        <f>VLOOKUP(E68,Danh_muc_VL_DC_TB!$A$38:$D$65,2)</f>
        <v>Túi clear A4</v>
      </c>
      <c r="G68" s="124" t="str">
        <f>VLOOKUP(E68,Danh_muc_VL_DC_TB!$A$38:$D$65,3)</f>
        <v>Cái</v>
      </c>
      <c r="H68" s="114">
        <f>VLOOKUP(E68,Danh_muc_VL_DC_TB!$A$38:$D$65,4)</f>
        <v>7000</v>
      </c>
      <c r="I68" s="137">
        <f t="shared" si="8"/>
        <v>6.0000000000000001E-3</v>
      </c>
      <c r="J68" s="114">
        <f t="shared" si="9"/>
        <v>42</v>
      </c>
      <c r="K68" s="2"/>
      <c r="L68" s="2"/>
      <c r="M68" s="2"/>
      <c r="N68" s="2"/>
      <c r="O68" s="2"/>
      <c r="P68" s="2"/>
      <c r="Q68" s="2"/>
      <c r="R68" s="2"/>
      <c r="S68" s="2"/>
    </row>
    <row r="69" spans="1:19" ht="47.25" x14ac:dyDescent="0.25">
      <c r="A69" s="170" t="s">
        <v>384</v>
      </c>
      <c r="B69" s="87" t="s">
        <v>438</v>
      </c>
      <c r="C69" s="82" t="s">
        <v>27</v>
      </c>
      <c r="D69" s="82"/>
      <c r="E69" s="133"/>
      <c r="F69" s="133"/>
      <c r="G69" s="133"/>
      <c r="H69" s="114"/>
      <c r="I69" s="137"/>
      <c r="J69" s="114"/>
      <c r="K69" s="2"/>
      <c r="L69" s="2"/>
      <c r="M69" s="2"/>
      <c r="N69" s="2"/>
      <c r="O69" s="2"/>
      <c r="P69" s="2"/>
      <c r="Q69" s="2"/>
      <c r="R69" s="2"/>
      <c r="S69" s="2"/>
    </row>
    <row r="70" spans="1:19" ht="31.5" x14ac:dyDescent="0.25">
      <c r="A70" s="177">
        <v>3</v>
      </c>
      <c r="B70" s="136" t="s">
        <v>31</v>
      </c>
      <c r="C70" s="101"/>
      <c r="D70" s="101"/>
      <c r="E70" s="133"/>
      <c r="F70" s="133"/>
      <c r="G70" s="133"/>
      <c r="H70" s="114"/>
      <c r="I70" s="137"/>
      <c r="J70" s="114"/>
      <c r="K70" s="2"/>
      <c r="L70" s="2"/>
      <c r="M70" s="2"/>
      <c r="N70" s="2"/>
      <c r="O70" s="2"/>
      <c r="P70" s="2"/>
      <c r="Q70" s="2"/>
      <c r="R70" s="2"/>
      <c r="S70" s="2"/>
    </row>
    <row r="71" spans="1:19" ht="63" x14ac:dyDescent="0.25">
      <c r="A71" s="175" t="s">
        <v>205</v>
      </c>
      <c r="B71" s="99" t="s">
        <v>388</v>
      </c>
      <c r="C71" s="131"/>
      <c r="D71" s="131" t="s">
        <v>309</v>
      </c>
      <c r="E71" s="133"/>
      <c r="F71" s="133"/>
      <c r="G71" s="133"/>
      <c r="H71" s="114"/>
      <c r="I71" s="137"/>
      <c r="J71" s="114"/>
      <c r="K71" s="2"/>
      <c r="L71" s="2"/>
      <c r="M71" s="2"/>
      <c r="N71" s="2"/>
      <c r="O71" s="2"/>
      <c r="P71" s="2"/>
      <c r="Q71" s="2"/>
      <c r="R71" s="2"/>
      <c r="S71" s="2"/>
    </row>
    <row r="72" spans="1:19" ht="126" x14ac:dyDescent="0.25">
      <c r="A72" s="170" t="s">
        <v>389</v>
      </c>
      <c r="B72" s="87" t="s">
        <v>32</v>
      </c>
      <c r="C72" s="82" t="s">
        <v>27</v>
      </c>
      <c r="D72" s="82"/>
      <c r="E72" s="133"/>
      <c r="F72" s="133"/>
      <c r="G72" s="133"/>
      <c r="H72" s="114"/>
      <c r="I72" s="137"/>
      <c r="J72" s="114">
        <f>SUM(J73:J74)</f>
        <v>268</v>
      </c>
      <c r="K72" s="2"/>
      <c r="L72" s="2"/>
      <c r="M72" s="2"/>
      <c r="N72" s="2"/>
      <c r="O72" s="2"/>
      <c r="P72" s="2"/>
      <c r="Q72" s="2"/>
      <c r="R72" s="2"/>
      <c r="S72" s="2"/>
    </row>
    <row r="73" spans="1:19" ht="15.75" x14ac:dyDescent="0.25">
      <c r="A73" s="170"/>
      <c r="B73" s="87"/>
      <c r="C73" s="138"/>
      <c r="D73" s="138"/>
      <c r="E73" s="124">
        <v>13</v>
      </c>
      <c r="F73" s="124" t="str">
        <f>VLOOKUP(E73,Danh_muc_VL_DC_TB!$A$38:$D$65,2)</f>
        <v>Giấy A4</v>
      </c>
      <c r="G73" s="124" t="str">
        <f>VLOOKUP(E73,Danh_muc_VL_DC_TB!$A$38:$D$65,3)</f>
        <v>Gram</v>
      </c>
      <c r="H73" s="114">
        <f>VLOOKUP(E73,Danh_muc_VL_DC_TB!$A$38:$D$65,4)</f>
        <v>74000</v>
      </c>
      <c r="I73" s="137">
        <v>4.0000000000000002E-4</v>
      </c>
      <c r="J73" s="114">
        <f t="shared" ref="J73" si="10">ROUND(H73*I73,0)</f>
        <v>30</v>
      </c>
      <c r="K73" s="2"/>
      <c r="L73" s="2"/>
      <c r="M73" s="2"/>
      <c r="N73" s="2"/>
      <c r="O73" s="2"/>
      <c r="P73" s="2"/>
      <c r="Q73" s="2"/>
      <c r="R73" s="2"/>
      <c r="S73" s="2"/>
    </row>
    <row r="74" spans="1:19" ht="15.75" x14ac:dyDescent="0.25">
      <c r="A74" s="170"/>
      <c r="B74" s="87"/>
      <c r="C74" s="138"/>
      <c r="D74" s="138"/>
      <c r="E74" s="124">
        <v>19</v>
      </c>
      <c r="F74" s="124" t="str">
        <f>VLOOKUP(E74,Danh_muc_VL_DC_TB!$A$38:$D$65,2)</f>
        <v>Mực in A4</v>
      </c>
      <c r="G74" s="124" t="str">
        <f>VLOOKUP(E74,Danh_muc_VL_DC_TB!$A$38:$D$65,3)</f>
        <v>Hộp</v>
      </c>
      <c r="H74" s="114">
        <f>VLOOKUP(E74,Danh_muc_VL_DC_TB!$A$38:$D$65,4)</f>
        <v>850000</v>
      </c>
      <c r="I74" s="137">
        <v>2.7999999999999998E-4</v>
      </c>
      <c r="J74" s="114">
        <f t="shared" ref="J74" si="11">ROUND(H74*I74,0)</f>
        <v>238</v>
      </c>
      <c r="K74" s="2"/>
      <c r="L74" s="2"/>
      <c r="M74" s="2"/>
      <c r="N74" s="2"/>
      <c r="O74" s="2"/>
      <c r="P74" s="2"/>
      <c r="Q74" s="2"/>
      <c r="R74" s="2"/>
      <c r="S74" s="2"/>
    </row>
    <row r="75" spans="1:19" ht="63" x14ac:dyDescent="0.25">
      <c r="A75" s="170" t="s">
        <v>390</v>
      </c>
      <c r="B75" s="87" t="s">
        <v>439</v>
      </c>
      <c r="C75" s="82" t="s">
        <v>27</v>
      </c>
      <c r="D75" s="82"/>
      <c r="E75" s="133"/>
      <c r="F75" s="133"/>
      <c r="G75" s="133"/>
      <c r="H75" s="114"/>
      <c r="I75" s="137"/>
      <c r="J75" s="114">
        <v>0</v>
      </c>
      <c r="K75" s="2"/>
      <c r="L75" s="2"/>
      <c r="M75" s="2"/>
      <c r="N75" s="2"/>
      <c r="O75" s="2"/>
      <c r="P75" s="2"/>
      <c r="Q75" s="2"/>
      <c r="R75" s="2"/>
      <c r="S75" s="2"/>
    </row>
    <row r="76" spans="1:19" ht="15.75" x14ac:dyDescent="0.25">
      <c r="A76" s="170" t="s">
        <v>391</v>
      </c>
      <c r="B76" s="87" t="s">
        <v>34</v>
      </c>
      <c r="C76" s="82" t="s">
        <v>27</v>
      </c>
      <c r="D76" s="82"/>
      <c r="E76" s="133"/>
      <c r="F76" s="133"/>
      <c r="G76" s="133"/>
      <c r="H76" s="114"/>
      <c r="I76" s="137"/>
      <c r="J76" s="114">
        <f>SUM(J77:J79)</f>
        <v>68</v>
      </c>
      <c r="K76" s="2"/>
      <c r="L76" s="2"/>
      <c r="M76" s="2"/>
      <c r="N76" s="2"/>
      <c r="O76" s="2"/>
      <c r="P76" s="2"/>
      <c r="Q76" s="2"/>
      <c r="R76" s="2"/>
      <c r="S76" s="2"/>
    </row>
    <row r="77" spans="1:19" ht="15.75" x14ac:dyDescent="0.25">
      <c r="A77" s="170"/>
      <c r="B77" s="87"/>
      <c r="C77" s="138"/>
      <c r="D77" s="138"/>
      <c r="E77" s="124">
        <v>13</v>
      </c>
      <c r="F77" s="124" t="str">
        <f>VLOOKUP(E77,Danh_muc_VL_DC_TB!$A$38:$D$65,2)</f>
        <v>Giấy A4</v>
      </c>
      <c r="G77" s="124" t="str">
        <f>VLOOKUP(E77,Danh_muc_VL_DC_TB!$A$38:$D$65,3)</f>
        <v>Gram</v>
      </c>
      <c r="H77" s="114">
        <f>VLOOKUP(E77,Danh_muc_VL_DC_TB!$A$38:$D$65,4)</f>
        <v>74000</v>
      </c>
      <c r="I77" s="137">
        <v>5.9999999999999995E-4</v>
      </c>
      <c r="J77" s="114">
        <f t="shared" ref="J77" si="12">ROUND(H77*I77,0)</f>
        <v>44</v>
      </c>
      <c r="K77" s="2"/>
      <c r="L77" s="2"/>
      <c r="M77" s="2"/>
      <c r="N77" s="2"/>
      <c r="O77" s="2"/>
      <c r="P77" s="2"/>
      <c r="Q77" s="2"/>
      <c r="R77" s="2"/>
      <c r="S77" s="2"/>
    </row>
    <row r="78" spans="1:19" ht="15.75" x14ac:dyDescent="0.25">
      <c r="A78" s="170"/>
      <c r="B78" s="87"/>
      <c r="C78" s="138"/>
      <c r="D78" s="138"/>
      <c r="E78" s="124">
        <v>4</v>
      </c>
      <c r="F78" s="124" t="str">
        <f>VLOOKUP(E78,Danh_muc_VL_DC_TB!$A$38:$D$65,2)</f>
        <v>Bút bi</v>
      </c>
      <c r="G78" s="124" t="str">
        <f>VLOOKUP(E78,Danh_muc_VL_DC_TB!$A$38:$D$65,3)</f>
        <v>Cái</v>
      </c>
      <c r="H78" s="114">
        <f>VLOOKUP(E78,Danh_muc_VL_DC_TB!$A$38:$D$65,4)</f>
        <v>10000</v>
      </c>
      <c r="I78" s="137">
        <v>1.5E-3</v>
      </c>
      <c r="J78" s="114">
        <f t="shared" ref="J78:J79" si="13">ROUND(H78*I78,0)</f>
        <v>15</v>
      </c>
      <c r="K78" s="2"/>
      <c r="L78" s="2"/>
      <c r="M78" s="2"/>
      <c r="N78" s="2"/>
      <c r="O78" s="2"/>
      <c r="P78" s="2"/>
      <c r="Q78" s="2"/>
      <c r="R78" s="2"/>
      <c r="S78" s="2"/>
    </row>
    <row r="79" spans="1:19" ht="15.75" x14ac:dyDescent="0.25">
      <c r="A79" s="170"/>
      <c r="B79" s="87"/>
      <c r="C79" s="138"/>
      <c r="D79" s="138"/>
      <c r="E79" s="124">
        <v>6</v>
      </c>
      <c r="F79" s="124" t="str">
        <f>VLOOKUP(E79,Danh_muc_VL_DC_TB!$A$38:$D$65,2)</f>
        <v>Bút xóa</v>
      </c>
      <c r="G79" s="124" t="str">
        <f>VLOOKUP(E79,Danh_muc_VL_DC_TB!$A$38:$D$65,3)</f>
        <v>Cái</v>
      </c>
      <c r="H79" s="114">
        <f>VLOOKUP(E79,Danh_muc_VL_DC_TB!$A$38:$D$65,4)</f>
        <v>30000</v>
      </c>
      <c r="I79" s="137">
        <v>2.9999999999999997E-4</v>
      </c>
      <c r="J79" s="114">
        <f t="shared" si="13"/>
        <v>9</v>
      </c>
      <c r="K79" s="2"/>
      <c r="L79" s="2"/>
      <c r="M79" s="2"/>
      <c r="N79" s="2"/>
      <c r="O79" s="2"/>
      <c r="P79" s="2"/>
      <c r="Q79" s="2"/>
      <c r="R79" s="2"/>
      <c r="S79" s="2"/>
    </row>
    <row r="80" spans="1:19" ht="31.5" x14ac:dyDescent="0.25">
      <c r="A80" s="170" t="s">
        <v>392</v>
      </c>
      <c r="B80" s="87" t="s">
        <v>303</v>
      </c>
      <c r="C80" s="82" t="s">
        <v>27</v>
      </c>
      <c r="D80" s="82"/>
      <c r="E80" s="133"/>
      <c r="F80" s="133"/>
      <c r="G80" s="133"/>
      <c r="H80" s="114"/>
      <c r="I80" s="137"/>
      <c r="J80" s="114">
        <f>SUM(J81:J85)</f>
        <v>2642</v>
      </c>
      <c r="K80" s="2"/>
      <c r="L80" s="2"/>
      <c r="M80" s="2"/>
      <c r="N80" s="2"/>
      <c r="O80" s="2"/>
      <c r="P80" s="2"/>
      <c r="Q80" s="2"/>
      <c r="R80" s="2"/>
      <c r="S80" s="2"/>
    </row>
    <row r="81" spans="1:19" ht="15.75" x14ac:dyDescent="0.25">
      <c r="A81" s="170"/>
      <c r="B81" s="87"/>
      <c r="C81" s="138"/>
      <c r="D81" s="138"/>
      <c r="E81" s="124">
        <v>13</v>
      </c>
      <c r="F81" s="124" t="str">
        <f>VLOOKUP(E81,Danh_muc_VL_DC_TB!$A$38:$D$65,2)</f>
        <v>Giấy A4</v>
      </c>
      <c r="G81" s="124" t="str">
        <f>VLOOKUP(E81,Danh_muc_VL_DC_TB!$A$38:$D$65,3)</f>
        <v>Gram</v>
      </c>
      <c r="H81" s="114">
        <f>VLOOKUP(E81,Danh_muc_VL_DC_TB!$A$38:$D$65,4)</f>
        <v>74000</v>
      </c>
      <c r="I81" s="137">
        <v>3.5999999999999999E-3</v>
      </c>
      <c r="J81" s="114">
        <f t="shared" ref="J81:J85" si="14">ROUND(H81*I81,0)</f>
        <v>266</v>
      </c>
      <c r="K81" s="2"/>
      <c r="L81" s="2"/>
      <c r="M81" s="2"/>
      <c r="N81" s="2"/>
      <c r="O81" s="2"/>
      <c r="P81" s="2"/>
      <c r="Q81" s="2"/>
      <c r="R81" s="2"/>
      <c r="S81" s="2"/>
    </row>
    <row r="82" spans="1:19" ht="15.75" x14ac:dyDescent="0.25">
      <c r="A82" s="170"/>
      <c r="B82" s="87"/>
      <c r="C82" s="138"/>
      <c r="D82" s="138"/>
      <c r="E82" s="124">
        <v>19</v>
      </c>
      <c r="F82" s="124" t="str">
        <f>VLOOKUP(E82,Danh_muc_VL_DC_TB!$A$38:$D$65,2)</f>
        <v>Mực in A4</v>
      </c>
      <c r="G82" s="124" t="str">
        <f>VLOOKUP(E82,Danh_muc_VL_DC_TB!$A$38:$D$65,3)</f>
        <v>Hộp</v>
      </c>
      <c r="H82" s="114">
        <f>VLOOKUP(E82,Danh_muc_VL_DC_TB!$A$38:$D$65,4)</f>
        <v>850000</v>
      </c>
      <c r="I82" s="137">
        <v>2.5200000000000001E-3</v>
      </c>
      <c r="J82" s="114">
        <f t="shared" si="14"/>
        <v>2142</v>
      </c>
      <c r="K82" s="2"/>
      <c r="L82" s="2"/>
      <c r="M82" s="2"/>
      <c r="N82" s="2"/>
      <c r="O82" s="2"/>
      <c r="P82" s="2"/>
      <c r="Q82" s="2"/>
      <c r="R82" s="2"/>
      <c r="S82" s="2"/>
    </row>
    <row r="83" spans="1:19" ht="15.75" x14ac:dyDescent="0.25">
      <c r="A83" s="170"/>
      <c r="B83" s="87"/>
      <c r="C83" s="138"/>
      <c r="D83" s="138"/>
      <c r="E83" s="124">
        <v>12</v>
      </c>
      <c r="F83" s="124" t="str">
        <f>VLOOKUP(E83,Danh_muc_VL_DC_TB!$A$38:$D$65,2)</f>
        <v>Ghim vòng</v>
      </c>
      <c r="G83" s="124" t="str">
        <f>VLOOKUP(E83,Danh_muc_VL_DC_TB!$A$38:$D$65,3)</f>
        <v>Hộp</v>
      </c>
      <c r="H83" s="114">
        <f>VLOOKUP(E83,Danh_muc_VL_DC_TB!$A$38:$D$65,4)</f>
        <v>5000</v>
      </c>
      <c r="I83" s="137">
        <v>1.7999999999999999E-2</v>
      </c>
      <c r="J83" s="114">
        <f t="shared" si="14"/>
        <v>90</v>
      </c>
      <c r="K83" s="2"/>
      <c r="L83" s="2"/>
      <c r="M83" s="2"/>
      <c r="N83" s="2"/>
      <c r="O83" s="2"/>
      <c r="P83" s="2"/>
      <c r="Q83" s="2"/>
      <c r="R83" s="2"/>
      <c r="S83" s="2"/>
    </row>
    <row r="84" spans="1:19" ht="15.75" x14ac:dyDescent="0.25">
      <c r="A84" s="170"/>
      <c r="B84" s="87"/>
      <c r="C84" s="138"/>
      <c r="D84" s="138"/>
      <c r="E84" s="124">
        <v>4</v>
      </c>
      <c r="F84" s="124" t="str">
        <f>VLOOKUP(E84,Danh_muc_VL_DC_TB!$A$38:$D$65,2)</f>
        <v>Bút bi</v>
      </c>
      <c r="G84" s="124" t="str">
        <f>VLOOKUP(E84,Danh_muc_VL_DC_TB!$A$38:$D$65,3)</f>
        <v>Cái</v>
      </c>
      <c r="H84" s="114">
        <f>VLOOKUP(E84,Danh_muc_VL_DC_TB!$A$38:$D$65,4)</f>
        <v>10000</v>
      </c>
      <c r="I84" s="137">
        <v>8.9999999999999993E-3</v>
      </c>
      <c r="J84" s="114">
        <f t="shared" si="14"/>
        <v>90</v>
      </c>
      <c r="K84" s="2"/>
      <c r="L84" s="2"/>
      <c r="M84" s="2"/>
      <c r="N84" s="2"/>
      <c r="O84" s="2"/>
      <c r="P84" s="2"/>
      <c r="Q84" s="2"/>
      <c r="R84" s="2"/>
      <c r="S84" s="2"/>
    </row>
    <row r="85" spans="1:19" ht="15.75" x14ac:dyDescent="0.25">
      <c r="A85" s="170"/>
      <c r="B85" s="87"/>
      <c r="C85" s="138"/>
      <c r="D85" s="138"/>
      <c r="E85" s="124">
        <v>6</v>
      </c>
      <c r="F85" s="124" t="str">
        <f>VLOOKUP(E85,Danh_muc_VL_DC_TB!$A$38:$D$65,2)</f>
        <v>Bút xóa</v>
      </c>
      <c r="G85" s="124" t="str">
        <f>VLOOKUP(E85,Danh_muc_VL_DC_TB!$A$38:$D$65,3)</f>
        <v>Cái</v>
      </c>
      <c r="H85" s="114">
        <f>VLOOKUP(E85,Danh_muc_VL_DC_TB!$A$38:$D$65,4)</f>
        <v>30000</v>
      </c>
      <c r="I85" s="137">
        <v>1.8E-3</v>
      </c>
      <c r="J85" s="114">
        <f t="shared" si="14"/>
        <v>54</v>
      </c>
      <c r="K85" s="2"/>
      <c r="L85" s="2"/>
      <c r="M85" s="2"/>
      <c r="N85" s="2"/>
      <c r="O85" s="2"/>
      <c r="P85" s="2"/>
      <c r="Q85" s="2"/>
      <c r="R85" s="2"/>
      <c r="S85" s="2"/>
    </row>
    <row r="86" spans="1:19" ht="15.75" x14ac:dyDescent="0.25">
      <c r="A86" s="170" t="s">
        <v>393</v>
      </c>
      <c r="B86" s="87" t="s">
        <v>35</v>
      </c>
      <c r="C86" s="82" t="s">
        <v>27</v>
      </c>
      <c r="D86" s="82"/>
      <c r="E86" s="133"/>
      <c r="F86" s="133"/>
      <c r="G86" s="133"/>
      <c r="H86" s="114"/>
      <c r="I86" s="137"/>
      <c r="J86" s="114">
        <f>SUM(J87:J90)</f>
        <v>107642</v>
      </c>
      <c r="K86" s="2"/>
      <c r="L86" s="2"/>
      <c r="M86" s="2"/>
      <c r="N86" s="2"/>
      <c r="O86" s="2"/>
      <c r="P86" s="2"/>
      <c r="Q86" s="2"/>
      <c r="R86" s="2"/>
      <c r="S86" s="2"/>
    </row>
    <row r="87" spans="1:19" ht="15.75" x14ac:dyDescent="0.25">
      <c r="A87" s="170"/>
      <c r="B87" s="87"/>
      <c r="C87" s="138"/>
      <c r="D87" s="138"/>
      <c r="E87" s="124">
        <v>13</v>
      </c>
      <c r="F87" s="124" t="str">
        <f>VLOOKUP(E87,Danh_muc_VL_DC_TB!$A$38:$D$65,2)</f>
        <v>Giấy A4</v>
      </c>
      <c r="G87" s="124" t="str">
        <f>VLOOKUP(E87,Danh_muc_VL_DC_TB!$A$38:$D$65,3)</f>
        <v>Gram</v>
      </c>
      <c r="H87" s="114">
        <f>VLOOKUP(E87,Danh_muc_VL_DC_TB!$A$38:$D$65,4)</f>
        <v>74000</v>
      </c>
      <c r="I87" s="137">
        <v>0.4</v>
      </c>
      <c r="J87" s="114">
        <f t="shared" ref="J87:J90" si="15">ROUND(H87*I87,0)</f>
        <v>29600</v>
      </c>
      <c r="K87" s="2"/>
      <c r="L87" s="2"/>
      <c r="M87" s="2"/>
      <c r="N87" s="2"/>
      <c r="O87" s="2"/>
      <c r="P87" s="2"/>
      <c r="Q87" s="2"/>
      <c r="R87" s="2"/>
      <c r="S87" s="2"/>
    </row>
    <row r="88" spans="1:19" ht="15.75" x14ac:dyDescent="0.25">
      <c r="A88" s="170"/>
      <c r="B88" s="87"/>
      <c r="C88" s="138"/>
      <c r="D88" s="138"/>
      <c r="E88" s="124">
        <v>19</v>
      </c>
      <c r="F88" s="124" t="str">
        <f>VLOOKUP(E88,Danh_muc_VL_DC_TB!$A$38:$D$65,2)</f>
        <v>Mực in A4</v>
      </c>
      <c r="G88" s="124" t="str">
        <f>VLOOKUP(E88,Danh_muc_VL_DC_TB!$A$38:$D$65,3)</f>
        <v>Hộp</v>
      </c>
      <c r="H88" s="114">
        <f>VLOOKUP(E88,Danh_muc_VL_DC_TB!$A$38:$D$65,4)</f>
        <v>850000</v>
      </c>
      <c r="I88" s="137">
        <v>0.08</v>
      </c>
      <c r="J88" s="114">
        <f t="shared" si="15"/>
        <v>68000</v>
      </c>
      <c r="K88" s="2"/>
      <c r="L88" s="2"/>
      <c r="M88" s="2"/>
      <c r="N88" s="2"/>
      <c r="O88" s="2"/>
      <c r="P88" s="2"/>
      <c r="Q88" s="2"/>
      <c r="R88" s="2"/>
      <c r="S88" s="2"/>
    </row>
    <row r="89" spans="1:19" ht="15.75" x14ac:dyDescent="0.25">
      <c r="A89" s="170"/>
      <c r="B89" s="87"/>
      <c r="C89" s="138"/>
      <c r="D89" s="138"/>
      <c r="E89" s="124">
        <v>4</v>
      </c>
      <c r="F89" s="124" t="str">
        <f>VLOOKUP(E89,Danh_muc_VL_DC_TB!$A$38:$D$65,2)</f>
        <v>Bút bi</v>
      </c>
      <c r="G89" s="124" t="str">
        <f>VLOOKUP(E89,Danh_muc_VL_DC_TB!$A$38:$D$65,3)</f>
        <v>Cái</v>
      </c>
      <c r="H89" s="114">
        <f>VLOOKUP(E89,Danh_muc_VL_DC_TB!$A$38:$D$65,4)</f>
        <v>10000</v>
      </c>
      <c r="I89" s="137">
        <v>1</v>
      </c>
      <c r="J89" s="114">
        <f t="shared" si="15"/>
        <v>10000</v>
      </c>
      <c r="K89" s="2"/>
      <c r="L89" s="2"/>
      <c r="M89" s="2"/>
      <c r="N89" s="2"/>
      <c r="O89" s="2"/>
      <c r="P89" s="2"/>
      <c r="Q89" s="2"/>
      <c r="R89" s="2"/>
      <c r="S89" s="2"/>
    </row>
    <row r="90" spans="1:19" ht="15.75" x14ac:dyDescent="0.25">
      <c r="A90" s="170"/>
      <c r="B90" s="87"/>
      <c r="C90" s="138"/>
      <c r="D90" s="138"/>
      <c r="E90" s="124">
        <v>6</v>
      </c>
      <c r="F90" s="124" t="str">
        <f>VLOOKUP(E90,Danh_muc_VL_DC_TB!$A$38:$D$65,2)</f>
        <v>Bút xóa</v>
      </c>
      <c r="G90" s="124" t="str">
        <f>VLOOKUP(E90,Danh_muc_VL_DC_TB!$A$38:$D$65,3)</f>
        <v>Cái</v>
      </c>
      <c r="H90" s="114">
        <f>VLOOKUP(E90,Danh_muc_VL_DC_TB!$A$38:$D$65,4)</f>
        <v>30000</v>
      </c>
      <c r="I90" s="137">
        <v>1.4E-3</v>
      </c>
      <c r="J90" s="114">
        <f t="shared" si="15"/>
        <v>42</v>
      </c>
      <c r="K90" s="2"/>
      <c r="L90" s="2"/>
      <c r="M90" s="2"/>
      <c r="N90" s="2"/>
      <c r="O90" s="2"/>
      <c r="P90" s="2"/>
      <c r="Q90" s="2"/>
      <c r="R90" s="2"/>
      <c r="S90" s="2"/>
    </row>
    <row r="91" spans="1:19" ht="31.5" x14ac:dyDescent="0.25">
      <c r="A91" s="170" t="s">
        <v>394</v>
      </c>
      <c r="B91" s="87" t="s">
        <v>36</v>
      </c>
      <c r="C91" s="82" t="s">
        <v>27</v>
      </c>
      <c r="D91" s="82"/>
      <c r="E91" s="133"/>
      <c r="F91" s="133"/>
      <c r="G91" s="133"/>
      <c r="H91" s="114"/>
      <c r="I91" s="137"/>
      <c r="J91" s="114">
        <f>SUM(J92:J95)</f>
        <v>1418</v>
      </c>
      <c r="K91" s="2"/>
      <c r="L91" s="2"/>
      <c r="M91" s="2"/>
      <c r="N91" s="2"/>
      <c r="O91" s="2"/>
      <c r="P91" s="2"/>
      <c r="Q91" s="2"/>
      <c r="R91" s="2"/>
      <c r="S91" s="2"/>
    </row>
    <row r="92" spans="1:19" ht="15.75" x14ac:dyDescent="0.25">
      <c r="A92" s="170"/>
      <c r="B92" s="87"/>
      <c r="C92" s="138"/>
      <c r="D92" s="138"/>
      <c r="E92" s="124">
        <v>13</v>
      </c>
      <c r="F92" s="124" t="str">
        <f>VLOOKUP(E92,Danh_muc_VL_DC_TB!$A$38:$D$65,2)</f>
        <v>Giấy A4</v>
      </c>
      <c r="G92" s="124" t="str">
        <f>VLOOKUP(E92,Danh_muc_VL_DC_TB!$A$38:$D$65,3)</f>
        <v>Gram</v>
      </c>
      <c r="H92" s="114">
        <f>VLOOKUP(E92,Danh_muc_VL_DC_TB!$A$38:$D$65,4)</f>
        <v>74000</v>
      </c>
      <c r="I92" s="137">
        <v>2E-3</v>
      </c>
      <c r="J92" s="114">
        <f t="shared" ref="J92:J95" si="16">ROUND(H92*I92,0)</f>
        <v>148</v>
      </c>
      <c r="K92" s="2"/>
      <c r="L92" s="2"/>
      <c r="M92" s="2"/>
      <c r="N92" s="2"/>
      <c r="O92" s="2"/>
      <c r="P92" s="2"/>
      <c r="Q92" s="2"/>
      <c r="R92" s="2"/>
      <c r="S92" s="2"/>
    </row>
    <row r="93" spans="1:19" ht="15.75" x14ac:dyDescent="0.25">
      <c r="A93" s="170"/>
      <c r="B93" s="87"/>
      <c r="C93" s="138"/>
      <c r="D93" s="138"/>
      <c r="E93" s="124">
        <v>19</v>
      </c>
      <c r="F93" s="124" t="str">
        <f>VLOOKUP(E93,Danh_muc_VL_DC_TB!$A$38:$D$65,2)</f>
        <v>Mực in A4</v>
      </c>
      <c r="G93" s="124" t="str">
        <f>VLOOKUP(E93,Danh_muc_VL_DC_TB!$A$38:$D$65,3)</f>
        <v>Hộp</v>
      </c>
      <c r="H93" s="114">
        <f>VLOOKUP(E93,Danh_muc_VL_DC_TB!$A$38:$D$65,4)</f>
        <v>850000</v>
      </c>
      <c r="I93" s="137">
        <v>1.4E-3</v>
      </c>
      <c r="J93" s="114">
        <f t="shared" si="16"/>
        <v>1190</v>
      </c>
      <c r="K93" s="2"/>
      <c r="L93" s="2"/>
      <c r="M93" s="2"/>
      <c r="N93" s="2"/>
      <c r="O93" s="2"/>
      <c r="P93" s="2"/>
      <c r="Q93" s="2"/>
      <c r="R93" s="2"/>
      <c r="S93" s="2"/>
    </row>
    <row r="94" spans="1:19" ht="15.75" x14ac:dyDescent="0.25">
      <c r="A94" s="170"/>
      <c r="B94" s="87"/>
      <c r="C94" s="138"/>
      <c r="D94" s="138"/>
      <c r="E94" s="124">
        <v>4</v>
      </c>
      <c r="F94" s="124" t="str">
        <f>VLOOKUP(E94,Danh_muc_VL_DC_TB!$A$38:$D$65,2)</f>
        <v>Bút bi</v>
      </c>
      <c r="G94" s="124" t="str">
        <f>VLOOKUP(E94,Danh_muc_VL_DC_TB!$A$38:$D$65,3)</f>
        <v>Cái</v>
      </c>
      <c r="H94" s="114">
        <f>VLOOKUP(E94,Danh_muc_VL_DC_TB!$A$38:$D$65,4)</f>
        <v>10000</v>
      </c>
      <c r="I94" s="137">
        <v>5.0000000000000001E-3</v>
      </c>
      <c r="J94" s="114">
        <f t="shared" si="16"/>
        <v>50</v>
      </c>
      <c r="K94" s="2"/>
      <c r="L94" s="2"/>
      <c r="M94" s="2"/>
      <c r="N94" s="2"/>
      <c r="O94" s="2"/>
      <c r="P94" s="2"/>
      <c r="Q94" s="2"/>
      <c r="R94" s="2"/>
      <c r="S94" s="2"/>
    </row>
    <row r="95" spans="1:19" ht="15.75" x14ac:dyDescent="0.25">
      <c r="A95" s="170"/>
      <c r="B95" s="87"/>
      <c r="C95" s="138"/>
      <c r="D95" s="138"/>
      <c r="E95" s="124">
        <v>6</v>
      </c>
      <c r="F95" s="124" t="str">
        <f>VLOOKUP(E95,Danh_muc_VL_DC_TB!$A$38:$D$65,2)</f>
        <v>Bút xóa</v>
      </c>
      <c r="G95" s="124" t="str">
        <f>VLOOKUP(E95,Danh_muc_VL_DC_TB!$A$38:$D$65,3)</f>
        <v>Cái</v>
      </c>
      <c r="H95" s="114">
        <f>VLOOKUP(E95,Danh_muc_VL_DC_TB!$A$38:$D$65,4)</f>
        <v>30000</v>
      </c>
      <c r="I95" s="137">
        <v>1E-3</v>
      </c>
      <c r="J95" s="114">
        <f t="shared" si="16"/>
        <v>30</v>
      </c>
      <c r="K95" s="2"/>
      <c r="L95" s="2"/>
      <c r="M95" s="2"/>
      <c r="N95" s="2"/>
      <c r="O95" s="2"/>
      <c r="P95" s="2"/>
      <c r="Q95" s="2"/>
      <c r="R95" s="2"/>
      <c r="S95" s="2"/>
    </row>
    <row r="96" spans="1:19" ht="47.25" x14ac:dyDescent="0.25">
      <c r="A96" s="170" t="s">
        <v>395</v>
      </c>
      <c r="B96" s="87" t="s">
        <v>37</v>
      </c>
      <c r="C96" s="82" t="s">
        <v>27</v>
      </c>
      <c r="D96" s="82"/>
      <c r="E96" s="133"/>
      <c r="F96" s="133"/>
      <c r="G96" s="133"/>
      <c r="H96" s="114"/>
      <c r="I96" s="137"/>
      <c r="J96" s="114">
        <f>SUM(J97:J99)</f>
        <v>312</v>
      </c>
      <c r="K96" s="2"/>
      <c r="L96" s="2"/>
      <c r="M96" s="2"/>
      <c r="N96" s="2"/>
      <c r="O96" s="2"/>
      <c r="P96" s="2"/>
      <c r="Q96" s="2"/>
      <c r="R96" s="2"/>
      <c r="S96" s="2"/>
    </row>
    <row r="97" spans="1:19" ht="15.75" x14ac:dyDescent="0.25">
      <c r="A97" s="170"/>
      <c r="B97" s="87"/>
      <c r="C97" s="138"/>
      <c r="D97" s="138"/>
      <c r="E97" s="124">
        <v>13</v>
      </c>
      <c r="F97" s="124" t="str">
        <f>VLOOKUP(E97,Danh_muc_VL_DC_TB!$A$38:$D$65,2)</f>
        <v>Giấy A4</v>
      </c>
      <c r="G97" s="124" t="str">
        <f>VLOOKUP(E97,Danh_muc_VL_DC_TB!$A$38:$D$65,3)</f>
        <v>Gram</v>
      </c>
      <c r="H97" s="114">
        <f>VLOOKUP(E97,Danh_muc_VL_DC_TB!$A$38:$D$65,4)</f>
        <v>74000</v>
      </c>
      <c r="I97" s="137">
        <v>4.0000000000000001E-3</v>
      </c>
      <c r="J97" s="114">
        <f t="shared" ref="J97:J99" si="17">ROUND(H97*I97,0)</f>
        <v>296</v>
      </c>
      <c r="K97" s="2"/>
      <c r="L97" s="2"/>
      <c r="M97" s="2"/>
      <c r="N97" s="2"/>
      <c r="O97" s="2"/>
      <c r="P97" s="2"/>
      <c r="Q97" s="2"/>
      <c r="R97" s="2"/>
      <c r="S97" s="2"/>
    </row>
    <row r="98" spans="1:19" ht="15.75" x14ac:dyDescent="0.25">
      <c r="A98" s="170"/>
      <c r="B98" s="87"/>
      <c r="C98" s="138"/>
      <c r="D98" s="138"/>
      <c r="E98" s="124">
        <v>4</v>
      </c>
      <c r="F98" s="124" t="str">
        <f>VLOOKUP(E98,Danh_muc_VL_DC_TB!$A$38:$D$65,2)</f>
        <v>Bút bi</v>
      </c>
      <c r="G98" s="124" t="str">
        <f>VLOOKUP(E98,Danh_muc_VL_DC_TB!$A$38:$D$65,3)</f>
        <v>Cái</v>
      </c>
      <c r="H98" s="114">
        <f>VLOOKUP(E98,Danh_muc_VL_DC_TB!$A$38:$D$65,4)</f>
        <v>10000</v>
      </c>
      <c r="I98" s="137">
        <v>1E-3</v>
      </c>
      <c r="J98" s="114">
        <f t="shared" si="17"/>
        <v>10</v>
      </c>
      <c r="K98" s="2"/>
      <c r="L98" s="2"/>
      <c r="M98" s="2"/>
      <c r="N98" s="2"/>
      <c r="O98" s="2"/>
      <c r="P98" s="2"/>
      <c r="Q98" s="2"/>
      <c r="R98" s="2"/>
      <c r="S98" s="2"/>
    </row>
    <row r="99" spans="1:19" ht="15.75" x14ac:dyDescent="0.25">
      <c r="A99" s="170"/>
      <c r="B99" s="87"/>
      <c r="C99" s="138"/>
      <c r="D99" s="138"/>
      <c r="E99" s="124">
        <v>6</v>
      </c>
      <c r="F99" s="124" t="str">
        <f>VLOOKUP(E99,Danh_muc_VL_DC_TB!$A$38:$D$65,2)</f>
        <v>Bút xóa</v>
      </c>
      <c r="G99" s="124" t="str">
        <f>VLOOKUP(E99,Danh_muc_VL_DC_TB!$A$38:$D$65,3)</f>
        <v>Cái</v>
      </c>
      <c r="H99" s="114">
        <f>VLOOKUP(E99,Danh_muc_VL_DC_TB!$A$38:$D$65,4)</f>
        <v>30000</v>
      </c>
      <c r="I99" s="137">
        <v>2.0000000000000001E-4</v>
      </c>
      <c r="J99" s="114">
        <f t="shared" si="17"/>
        <v>6</v>
      </c>
      <c r="K99" s="2"/>
      <c r="L99" s="2"/>
      <c r="M99" s="2"/>
      <c r="N99" s="2"/>
      <c r="O99" s="2"/>
      <c r="P99" s="2"/>
      <c r="Q99" s="2"/>
      <c r="R99" s="2"/>
      <c r="S99" s="2"/>
    </row>
    <row r="100" spans="1:19" ht="15.75" x14ac:dyDescent="0.25">
      <c r="A100" s="170" t="s">
        <v>396</v>
      </c>
      <c r="B100" s="87" t="s">
        <v>302</v>
      </c>
      <c r="C100" s="82" t="s">
        <v>27</v>
      </c>
      <c r="D100" s="82"/>
      <c r="E100" s="133"/>
      <c r="F100" s="133"/>
      <c r="G100" s="133"/>
      <c r="H100" s="114"/>
      <c r="I100" s="137"/>
      <c r="J100" s="114">
        <f>SUM(J101:J104)</f>
        <v>149158</v>
      </c>
      <c r="K100" s="2"/>
      <c r="L100" s="2"/>
      <c r="M100" s="2"/>
      <c r="N100" s="2"/>
      <c r="O100" s="2"/>
      <c r="P100" s="2"/>
      <c r="Q100" s="2"/>
      <c r="R100" s="2"/>
      <c r="S100" s="2"/>
    </row>
    <row r="101" spans="1:19" ht="15.75" x14ac:dyDescent="0.25">
      <c r="A101" s="170"/>
      <c r="B101" s="87"/>
      <c r="C101" s="138"/>
      <c r="D101" s="138"/>
      <c r="E101" s="124">
        <v>13</v>
      </c>
      <c r="F101" s="124" t="str">
        <f>VLOOKUP(E101,Danh_muc_VL_DC_TB!$A$38:$D$65,2)</f>
        <v>Giấy A4</v>
      </c>
      <c r="G101" s="124" t="str">
        <f>VLOOKUP(E101,Danh_muc_VL_DC_TB!$A$38:$D$65,3)</f>
        <v>Gram</v>
      </c>
      <c r="H101" s="114">
        <f>VLOOKUP(E101,Danh_muc_VL_DC_TB!$A$38:$D$65,4)</f>
        <v>74000</v>
      </c>
      <c r="I101" s="137">
        <v>0.56999999999999995</v>
      </c>
      <c r="J101" s="114">
        <f t="shared" ref="J101:J104" si="18">ROUND(H101*I101,0)</f>
        <v>42180</v>
      </c>
      <c r="K101" s="2"/>
      <c r="L101" s="2"/>
      <c r="M101" s="2"/>
      <c r="N101" s="2"/>
      <c r="O101" s="2"/>
      <c r="P101" s="2"/>
      <c r="Q101" s="2"/>
      <c r="R101" s="2"/>
      <c r="S101" s="2"/>
    </row>
    <row r="102" spans="1:19" ht="15.75" x14ac:dyDescent="0.25">
      <c r="A102" s="170"/>
      <c r="B102" s="87"/>
      <c r="C102" s="138"/>
      <c r="D102" s="138"/>
      <c r="E102" s="124">
        <v>19</v>
      </c>
      <c r="F102" s="124" t="str">
        <f>VLOOKUP(E102,Danh_muc_VL_DC_TB!$A$38:$D$65,2)</f>
        <v>Mực in A4</v>
      </c>
      <c r="G102" s="124" t="str">
        <f>VLOOKUP(E102,Danh_muc_VL_DC_TB!$A$38:$D$65,3)</f>
        <v>Hộp</v>
      </c>
      <c r="H102" s="114">
        <f>VLOOKUP(E102,Danh_muc_VL_DC_TB!$A$38:$D$65,4)</f>
        <v>850000</v>
      </c>
      <c r="I102" s="137">
        <v>0.114</v>
      </c>
      <c r="J102" s="114">
        <f t="shared" si="18"/>
        <v>96900</v>
      </c>
      <c r="K102" s="2"/>
      <c r="L102" s="2"/>
      <c r="M102" s="2"/>
      <c r="N102" s="2"/>
      <c r="O102" s="2"/>
      <c r="P102" s="2"/>
      <c r="Q102" s="2"/>
      <c r="R102" s="2"/>
      <c r="S102" s="2"/>
    </row>
    <row r="103" spans="1:19" ht="15.75" x14ac:dyDescent="0.25">
      <c r="A103" s="170"/>
      <c r="B103" s="87"/>
      <c r="C103" s="138"/>
      <c r="D103" s="138"/>
      <c r="E103" s="124">
        <v>4</v>
      </c>
      <c r="F103" s="124" t="str">
        <f>VLOOKUP(E103,Danh_muc_VL_DC_TB!$A$38:$D$65,2)</f>
        <v>Bút bi</v>
      </c>
      <c r="G103" s="124" t="str">
        <f>VLOOKUP(E103,Danh_muc_VL_DC_TB!$A$38:$D$65,3)</f>
        <v>Cái</v>
      </c>
      <c r="H103" s="114">
        <f>VLOOKUP(E103,Danh_muc_VL_DC_TB!$A$38:$D$65,4)</f>
        <v>10000</v>
      </c>
      <c r="I103" s="137">
        <v>1</v>
      </c>
      <c r="J103" s="114">
        <f t="shared" si="18"/>
        <v>10000</v>
      </c>
      <c r="K103" s="2"/>
      <c r="L103" s="2"/>
      <c r="M103" s="2"/>
      <c r="N103" s="2"/>
      <c r="O103" s="2"/>
      <c r="P103" s="2"/>
      <c r="Q103" s="2"/>
      <c r="R103" s="2"/>
      <c r="S103" s="2"/>
    </row>
    <row r="104" spans="1:19" ht="15.75" x14ac:dyDescent="0.25">
      <c r="A104" s="170"/>
      <c r="B104" s="87"/>
      <c r="C104" s="138"/>
      <c r="D104" s="138"/>
      <c r="E104" s="124">
        <v>6</v>
      </c>
      <c r="F104" s="124" t="str">
        <f>VLOOKUP(E104,Danh_muc_VL_DC_TB!$A$38:$D$65,2)</f>
        <v>Bút xóa</v>
      </c>
      <c r="G104" s="124" t="str">
        <f>VLOOKUP(E104,Danh_muc_VL_DC_TB!$A$38:$D$65,3)</f>
        <v>Cái</v>
      </c>
      <c r="H104" s="114">
        <f>VLOOKUP(E104,Danh_muc_VL_DC_TB!$A$38:$D$65,4)</f>
        <v>30000</v>
      </c>
      <c r="I104" s="137">
        <v>2.5999999999999999E-3</v>
      </c>
      <c r="J104" s="114">
        <f t="shared" si="18"/>
        <v>78</v>
      </c>
      <c r="K104" s="2"/>
      <c r="L104" s="2"/>
      <c r="M104" s="2"/>
      <c r="N104" s="2"/>
      <c r="O104" s="2"/>
      <c r="P104" s="2"/>
      <c r="Q104" s="2"/>
      <c r="R104" s="2"/>
      <c r="S104" s="2"/>
    </row>
    <row r="105" spans="1:19" ht="31.5" x14ac:dyDescent="0.25">
      <c r="A105" s="170" t="s">
        <v>397</v>
      </c>
      <c r="B105" s="87" t="s">
        <v>38</v>
      </c>
      <c r="C105" s="82" t="s">
        <v>27</v>
      </c>
      <c r="D105" s="82"/>
      <c r="E105" s="133"/>
      <c r="F105" s="133"/>
      <c r="G105" s="133"/>
      <c r="H105" s="114"/>
      <c r="I105" s="137"/>
      <c r="J105" s="114">
        <f>SUM(J106:J107)</f>
        <v>40</v>
      </c>
      <c r="K105" s="2"/>
      <c r="L105" s="2"/>
      <c r="M105" s="2"/>
      <c r="N105" s="2"/>
      <c r="O105" s="2"/>
      <c r="P105" s="2"/>
      <c r="Q105" s="2"/>
      <c r="R105" s="2"/>
      <c r="S105" s="2"/>
    </row>
    <row r="106" spans="1:19" ht="15.75" x14ac:dyDescent="0.25">
      <c r="A106" s="170"/>
      <c r="B106" s="87"/>
      <c r="C106" s="138"/>
      <c r="D106" s="138"/>
      <c r="E106" s="124">
        <v>4</v>
      </c>
      <c r="F106" s="124" t="str">
        <f>VLOOKUP(E106,Danh_muc_VL_DC_TB!$A$38:$D$65,2)</f>
        <v>Bút bi</v>
      </c>
      <c r="G106" s="124" t="str">
        <f>VLOOKUP(E106,Danh_muc_VL_DC_TB!$A$38:$D$65,3)</f>
        <v>Cái</v>
      </c>
      <c r="H106" s="114">
        <f>VLOOKUP(E106,Danh_muc_VL_DC_TB!$A$38:$D$65,4)</f>
        <v>10000</v>
      </c>
      <c r="I106" s="137">
        <v>2.5000000000000001E-3</v>
      </c>
      <c r="J106" s="114">
        <f t="shared" ref="J106:J107" si="19">ROUND(H106*I106,0)</f>
        <v>25</v>
      </c>
      <c r="K106" s="2"/>
      <c r="L106" s="2"/>
      <c r="M106" s="2"/>
      <c r="N106" s="2"/>
      <c r="O106" s="2"/>
      <c r="P106" s="2"/>
      <c r="Q106" s="2"/>
      <c r="R106" s="2"/>
      <c r="S106" s="2"/>
    </row>
    <row r="107" spans="1:19" ht="15.75" x14ac:dyDescent="0.25">
      <c r="A107" s="170"/>
      <c r="B107" s="87"/>
      <c r="C107" s="138"/>
      <c r="D107" s="138"/>
      <c r="E107" s="124">
        <v>6</v>
      </c>
      <c r="F107" s="124" t="str">
        <f>VLOOKUP(E107,Danh_muc_VL_DC_TB!$A$38:$D$65,2)</f>
        <v>Bút xóa</v>
      </c>
      <c r="G107" s="124" t="str">
        <f>VLOOKUP(E107,Danh_muc_VL_DC_TB!$A$38:$D$65,3)</f>
        <v>Cái</v>
      </c>
      <c r="H107" s="114">
        <f>VLOOKUP(E107,Danh_muc_VL_DC_TB!$A$38:$D$65,4)</f>
        <v>30000</v>
      </c>
      <c r="I107" s="137">
        <v>5.0000000000000001E-4</v>
      </c>
      <c r="J107" s="114">
        <f t="shared" si="19"/>
        <v>15</v>
      </c>
      <c r="K107" s="2"/>
      <c r="L107" s="2"/>
      <c r="M107" s="2"/>
      <c r="N107" s="2"/>
      <c r="O107" s="2"/>
      <c r="P107" s="2"/>
      <c r="Q107" s="2"/>
      <c r="R107" s="2"/>
      <c r="S107" s="2"/>
    </row>
    <row r="108" spans="1:19" ht="63" x14ac:dyDescent="0.25">
      <c r="A108" s="170" t="s">
        <v>398</v>
      </c>
      <c r="B108" s="87" t="s">
        <v>39</v>
      </c>
      <c r="C108" s="82" t="s">
        <v>27</v>
      </c>
      <c r="D108" s="82"/>
      <c r="E108" s="133"/>
      <c r="F108" s="133"/>
      <c r="G108" s="133"/>
      <c r="H108" s="114"/>
      <c r="I108" s="137"/>
      <c r="J108" s="114">
        <f>SUM(J109:J114)</f>
        <v>1446068</v>
      </c>
      <c r="K108" s="2"/>
      <c r="L108" s="2"/>
      <c r="M108" s="2"/>
      <c r="N108" s="2"/>
      <c r="O108" s="2"/>
      <c r="P108" s="2"/>
      <c r="Q108" s="2"/>
      <c r="R108" s="2"/>
      <c r="S108" s="2"/>
    </row>
    <row r="109" spans="1:19" ht="15.75" x14ac:dyDescent="0.25">
      <c r="A109" s="170"/>
      <c r="B109" s="87"/>
      <c r="C109" s="138"/>
      <c r="D109" s="138"/>
      <c r="E109" s="124">
        <v>13</v>
      </c>
      <c r="F109" s="124" t="str">
        <f>VLOOKUP(E109,Danh_muc_VL_DC_TB!$A$38:$D$65,2)</f>
        <v>Giấy A4</v>
      </c>
      <c r="G109" s="124" t="str">
        <f>VLOOKUP(E109,Danh_muc_VL_DC_TB!$A$38:$D$65,3)</f>
        <v>Gram</v>
      </c>
      <c r="H109" s="114">
        <f>VLOOKUP(E109,Danh_muc_VL_DC_TB!$A$38:$D$65,4)</f>
        <v>74000</v>
      </c>
      <c r="I109" s="137">
        <v>2E-3</v>
      </c>
      <c r="J109" s="114">
        <f t="shared" ref="J109" si="20">ROUND(H109*I109,0)</f>
        <v>148</v>
      </c>
      <c r="K109" s="2"/>
      <c r="L109" s="2"/>
      <c r="M109" s="2"/>
      <c r="N109" s="2"/>
      <c r="O109" s="2"/>
      <c r="P109" s="2"/>
      <c r="Q109" s="2"/>
      <c r="R109" s="2"/>
      <c r="S109" s="2"/>
    </row>
    <row r="110" spans="1:19" ht="15.75" x14ac:dyDescent="0.25">
      <c r="A110" s="170"/>
      <c r="B110" s="87"/>
      <c r="C110" s="138"/>
      <c r="D110" s="138"/>
      <c r="E110" s="124">
        <v>2</v>
      </c>
      <c r="F110" s="124" t="str">
        <f>VLOOKUP(E110,Danh_muc_VL_DC_TB!$A$38:$D$65,2)</f>
        <v>Bìa hồ sơ</v>
      </c>
      <c r="G110" s="124" t="str">
        <f>VLOOKUP(E110,Danh_muc_VL_DC_TB!$A$38:$D$65,3)</f>
        <v>Tờ</v>
      </c>
      <c r="H110" s="114">
        <f>VLOOKUP(E110,Danh_muc_VL_DC_TB!$A$38:$D$65,4)</f>
        <v>7000</v>
      </c>
      <c r="I110" s="137">
        <v>200</v>
      </c>
      <c r="J110" s="114">
        <f t="shared" ref="J110:J114" si="21">ROUND(H110*I110,0)</f>
        <v>1400000</v>
      </c>
      <c r="K110" s="2"/>
      <c r="L110" s="2"/>
      <c r="M110" s="2"/>
      <c r="N110" s="2"/>
      <c r="O110" s="2"/>
      <c r="P110" s="2"/>
      <c r="Q110" s="2"/>
      <c r="R110" s="2"/>
      <c r="S110" s="2"/>
    </row>
    <row r="111" spans="1:19" ht="15.75" x14ac:dyDescent="0.25">
      <c r="A111" s="170"/>
      <c r="B111" s="87"/>
      <c r="C111" s="138"/>
      <c r="D111" s="138"/>
      <c r="E111" s="124">
        <v>19</v>
      </c>
      <c r="F111" s="124" t="str">
        <f>VLOOKUP(E111,Danh_muc_VL_DC_TB!$A$38:$D$65,2)</f>
        <v>Mực in A4</v>
      </c>
      <c r="G111" s="124" t="str">
        <f>VLOOKUP(E111,Danh_muc_VL_DC_TB!$A$38:$D$65,3)</f>
        <v>Hộp</v>
      </c>
      <c r="H111" s="114">
        <f>VLOOKUP(E111,Danh_muc_VL_DC_TB!$A$38:$D$65,4)</f>
        <v>850000</v>
      </c>
      <c r="I111" s="137">
        <v>0.04</v>
      </c>
      <c r="J111" s="114">
        <f t="shared" si="21"/>
        <v>34000</v>
      </c>
      <c r="K111" s="2"/>
      <c r="L111" s="2"/>
      <c r="M111" s="2"/>
      <c r="N111" s="2"/>
      <c r="O111" s="2"/>
      <c r="P111" s="2"/>
      <c r="Q111" s="2"/>
      <c r="R111" s="2"/>
      <c r="S111" s="2"/>
    </row>
    <row r="112" spans="1:19" ht="15.75" x14ac:dyDescent="0.25">
      <c r="A112" s="170"/>
      <c r="B112" s="87"/>
      <c r="C112" s="138"/>
      <c r="D112" s="138"/>
      <c r="E112" s="124">
        <v>7</v>
      </c>
      <c r="F112" s="124" t="str">
        <f>VLOOKUP(E112,Danh_muc_VL_DC_TB!$A$38:$D$65,2)</f>
        <v>Cặp để tài liệu</v>
      </c>
      <c r="G112" s="124" t="str">
        <f>VLOOKUP(E112,Danh_muc_VL_DC_TB!$A$38:$D$65,3)</f>
        <v>Cái</v>
      </c>
      <c r="H112" s="114">
        <f>VLOOKUP(E112,Danh_muc_VL_DC_TB!$A$38:$D$65,4)</f>
        <v>200000</v>
      </c>
      <c r="I112" s="137">
        <v>9.1999999999999998E-3</v>
      </c>
      <c r="J112" s="114">
        <f t="shared" si="21"/>
        <v>1840</v>
      </c>
      <c r="K112" s="2"/>
      <c r="L112" s="2"/>
      <c r="M112" s="2"/>
      <c r="N112" s="2"/>
      <c r="O112" s="2"/>
      <c r="P112" s="2"/>
      <c r="Q112" s="2"/>
      <c r="R112" s="2"/>
      <c r="S112" s="2"/>
    </row>
    <row r="113" spans="1:19" ht="15.75" x14ac:dyDescent="0.25">
      <c r="A113" s="170"/>
      <c r="B113" s="87"/>
      <c r="C113" s="138"/>
      <c r="D113" s="138"/>
      <c r="E113" s="124">
        <v>5</v>
      </c>
      <c r="F113" s="124" t="str">
        <f>VLOOKUP(E113,Danh_muc_VL_DC_TB!$A$38:$D$65,2)</f>
        <v>Bút chì</v>
      </c>
      <c r="G113" s="124" t="str">
        <f>VLOOKUP(E113,Danh_muc_VL_DC_TB!$A$38:$D$65,3)</f>
        <v>Cái</v>
      </c>
      <c r="H113" s="114">
        <f>VLOOKUP(E113,Danh_muc_VL_DC_TB!$A$38:$D$65,4)</f>
        <v>10000</v>
      </c>
      <c r="I113" s="137">
        <v>1</v>
      </c>
      <c r="J113" s="114">
        <f t="shared" si="21"/>
        <v>10000</v>
      </c>
      <c r="K113" s="2"/>
      <c r="L113" s="2"/>
      <c r="M113" s="2"/>
      <c r="N113" s="2"/>
      <c r="O113" s="2"/>
      <c r="P113" s="2"/>
      <c r="Q113" s="2"/>
      <c r="R113" s="2"/>
      <c r="S113" s="2"/>
    </row>
    <row r="114" spans="1:19" ht="15.75" x14ac:dyDescent="0.25">
      <c r="A114" s="170"/>
      <c r="B114" s="87"/>
      <c r="C114" s="138"/>
      <c r="D114" s="138"/>
      <c r="E114" s="124">
        <v>21</v>
      </c>
      <c r="F114" s="124" t="str">
        <f>VLOOKUP(E114,Danh_muc_VL_DC_TB!$A$38:$D$65,2)</f>
        <v>Tẩy chì</v>
      </c>
      <c r="G114" s="124" t="str">
        <f>VLOOKUP(E114,Danh_muc_VL_DC_TB!$A$38:$D$65,3)</f>
        <v>Cái</v>
      </c>
      <c r="H114" s="114">
        <f>VLOOKUP(E114,Danh_muc_VL_DC_TB!$A$38:$D$65,4)</f>
        <v>8000</v>
      </c>
      <c r="I114" s="137">
        <v>0.01</v>
      </c>
      <c r="J114" s="114">
        <f t="shared" si="21"/>
        <v>80</v>
      </c>
      <c r="K114" s="2"/>
      <c r="L114" s="2"/>
      <c r="M114" s="2"/>
      <c r="N114" s="2"/>
      <c r="O114" s="2"/>
      <c r="P114" s="2"/>
      <c r="Q114" s="2"/>
      <c r="R114" s="2"/>
      <c r="S114" s="2"/>
    </row>
    <row r="115" spans="1:19" ht="31.5" x14ac:dyDescent="0.25">
      <c r="A115" s="170" t="s">
        <v>399</v>
      </c>
      <c r="B115" s="87" t="s">
        <v>40</v>
      </c>
      <c r="C115" s="82" t="s">
        <v>27</v>
      </c>
      <c r="D115" s="82"/>
      <c r="E115" s="133"/>
      <c r="F115" s="133"/>
      <c r="G115" s="133"/>
      <c r="H115" s="114"/>
      <c r="I115" s="137"/>
      <c r="J115" s="114">
        <f>SUM(J116:J118)</f>
        <v>754590</v>
      </c>
      <c r="K115" s="2"/>
      <c r="L115" s="2"/>
      <c r="M115" s="2"/>
      <c r="N115" s="2"/>
      <c r="O115" s="2"/>
      <c r="P115" s="2"/>
      <c r="Q115" s="2"/>
      <c r="R115" s="2"/>
      <c r="S115" s="2"/>
    </row>
    <row r="116" spans="1:19" ht="15.75" x14ac:dyDescent="0.25">
      <c r="A116" s="170"/>
      <c r="B116" s="87"/>
      <c r="C116" s="138"/>
      <c r="D116" s="138"/>
      <c r="E116" s="124">
        <v>16</v>
      </c>
      <c r="F116" s="124" t="str">
        <f>VLOOKUP(E116,Danh_muc_VL_DC_TB!$A$38:$D$65,2)</f>
        <v>Hộp đựng tài liệu</v>
      </c>
      <c r="G116" s="124" t="str">
        <f>VLOOKUP(E116,Danh_muc_VL_DC_TB!$A$38:$D$65,3)</f>
        <v>Cái</v>
      </c>
      <c r="H116" s="114">
        <f>VLOOKUP(E116,Danh_muc_VL_DC_TB!$A$38:$D$65,4)</f>
        <v>75000</v>
      </c>
      <c r="I116" s="137">
        <v>10</v>
      </c>
      <c r="J116" s="114">
        <f t="shared" ref="J116:J118" si="22">ROUND(H116*I116,0)</f>
        <v>750000</v>
      </c>
      <c r="K116" s="2"/>
      <c r="L116" s="2"/>
      <c r="M116" s="2"/>
      <c r="N116" s="2"/>
      <c r="O116" s="2"/>
      <c r="P116" s="2"/>
      <c r="Q116" s="2"/>
      <c r="R116" s="2"/>
      <c r="S116" s="2"/>
    </row>
    <row r="117" spans="1:19" ht="15.75" x14ac:dyDescent="0.25">
      <c r="A117" s="170"/>
      <c r="B117" s="87"/>
      <c r="C117" s="138"/>
      <c r="D117" s="138"/>
      <c r="E117" s="124">
        <v>7</v>
      </c>
      <c r="F117" s="124" t="str">
        <f>VLOOKUP(E117,Danh_muc_VL_DC_TB!$A$38:$D$65,2)</f>
        <v>Cặp để tài liệu</v>
      </c>
      <c r="G117" s="124" t="str">
        <f>VLOOKUP(E117,Danh_muc_VL_DC_TB!$A$38:$D$65,3)</f>
        <v>Cái</v>
      </c>
      <c r="H117" s="114">
        <f>VLOOKUP(E117,Danh_muc_VL_DC_TB!$A$38:$D$65,4)</f>
        <v>200000</v>
      </c>
      <c r="I117" s="137">
        <v>9.1999999999999998E-3</v>
      </c>
      <c r="J117" s="114">
        <f t="shared" si="22"/>
        <v>1840</v>
      </c>
      <c r="K117" s="2"/>
      <c r="L117" s="2"/>
      <c r="M117" s="2"/>
      <c r="N117" s="2"/>
      <c r="O117" s="2"/>
      <c r="P117" s="2"/>
      <c r="Q117" s="2"/>
      <c r="R117" s="2"/>
      <c r="S117" s="2"/>
    </row>
    <row r="118" spans="1:19" ht="15.75" x14ac:dyDescent="0.25">
      <c r="A118" s="170"/>
      <c r="B118" s="87"/>
      <c r="C118" s="138"/>
      <c r="D118" s="138"/>
      <c r="E118" s="124">
        <v>15</v>
      </c>
      <c r="F118" s="124" t="str">
        <f>VLOOKUP(E118,Danh_muc_VL_DC_TB!$A$38:$D$65,2)</f>
        <v>Hồ dán</v>
      </c>
      <c r="G118" s="124" t="str">
        <f>VLOOKUP(E118,Danh_muc_VL_DC_TB!$A$38:$D$65,3)</f>
        <v>Lọ</v>
      </c>
      <c r="H118" s="114">
        <f>VLOOKUP(E118,Danh_muc_VL_DC_TB!$A$38:$D$65,4)</f>
        <v>5500</v>
      </c>
      <c r="I118" s="137">
        <v>0.5</v>
      </c>
      <c r="J118" s="114">
        <f t="shared" si="22"/>
        <v>2750</v>
      </c>
      <c r="K118" s="2"/>
      <c r="L118" s="2"/>
      <c r="M118" s="2"/>
      <c r="N118" s="2"/>
      <c r="O118" s="2"/>
      <c r="P118" s="2"/>
      <c r="Q118" s="2"/>
      <c r="R118" s="2"/>
      <c r="S118" s="2"/>
    </row>
    <row r="119" spans="1:19" ht="63" x14ac:dyDescent="0.25">
      <c r="A119" s="170" t="s">
        <v>400</v>
      </c>
      <c r="B119" s="87" t="s">
        <v>440</v>
      </c>
      <c r="C119" s="82" t="s">
        <v>27</v>
      </c>
      <c r="D119" s="82"/>
      <c r="E119" s="133"/>
      <c r="F119" s="133"/>
      <c r="G119" s="133"/>
      <c r="H119" s="114"/>
      <c r="I119" s="137"/>
      <c r="J119" s="114">
        <v>0</v>
      </c>
      <c r="K119" s="2"/>
      <c r="L119" s="2"/>
      <c r="M119" s="2"/>
      <c r="N119" s="2"/>
      <c r="O119" s="2"/>
      <c r="P119" s="2"/>
      <c r="Q119" s="2"/>
      <c r="R119" s="2"/>
      <c r="S119" s="2"/>
    </row>
    <row r="120" spans="1:19" ht="47.25" x14ac:dyDescent="0.25">
      <c r="A120" s="170" t="s">
        <v>401</v>
      </c>
      <c r="B120" s="87" t="s">
        <v>42</v>
      </c>
      <c r="C120" s="82" t="s">
        <v>27</v>
      </c>
      <c r="D120" s="82"/>
      <c r="E120" s="133"/>
      <c r="F120" s="133"/>
      <c r="G120" s="133"/>
      <c r="H120" s="114"/>
      <c r="I120" s="137"/>
      <c r="J120" s="114">
        <f>SUM(J121:J123)</f>
        <v>4029</v>
      </c>
      <c r="K120" s="2"/>
      <c r="L120" s="2"/>
      <c r="M120" s="2"/>
      <c r="N120" s="2"/>
      <c r="O120" s="2"/>
      <c r="P120" s="2"/>
      <c r="Q120" s="2"/>
      <c r="R120" s="2"/>
      <c r="S120" s="2"/>
    </row>
    <row r="121" spans="1:19" ht="15.75" x14ac:dyDescent="0.25">
      <c r="A121" s="170"/>
      <c r="B121" s="87"/>
      <c r="C121" s="138"/>
      <c r="D121" s="138"/>
      <c r="E121" s="124">
        <v>13</v>
      </c>
      <c r="F121" s="124" t="str">
        <f>VLOOKUP(E121,Danh_muc_VL_DC_TB!$A$38:$D$65,2)</f>
        <v>Giấy A4</v>
      </c>
      <c r="G121" s="124" t="str">
        <f>VLOOKUP(E121,Danh_muc_VL_DC_TB!$A$38:$D$65,3)</f>
        <v>Gram</v>
      </c>
      <c r="H121" s="114">
        <f>VLOOKUP(E121,Danh_muc_VL_DC_TB!$A$38:$D$65,4)</f>
        <v>74000</v>
      </c>
      <c r="I121" s="137">
        <v>6.0000000000000001E-3</v>
      </c>
      <c r="J121" s="114">
        <f t="shared" ref="J121:J123" si="23">ROUND(H121*I121,0)</f>
        <v>444</v>
      </c>
      <c r="K121" s="2"/>
      <c r="L121" s="2"/>
      <c r="M121" s="2"/>
      <c r="N121" s="2"/>
      <c r="O121" s="2"/>
      <c r="P121" s="2"/>
      <c r="Q121" s="2"/>
      <c r="R121" s="2"/>
      <c r="S121" s="2"/>
    </row>
    <row r="122" spans="1:19" ht="15.75" x14ac:dyDescent="0.25">
      <c r="A122" s="170"/>
      <c r="B122" s="87"/>
      <c r="C122" s="138"/>
      <c r="D122" s="138"/>
      <c r="E122" s="124">
        <v>19</v>
      </c>
      <c r="F122" s="124" t="str">
        <f>VLOOKUP(E122,Danh_muc_VL_DC_TB!$A$38:$D$65,2)</f>
        <v>Mực in A4</v>
      </c>
      <c r="G122" s="124" t="str">
        <f>VLOOKUP(E122,Danh_muc_VL_DC_TB!$A$38:$D$65,3)</f>
        <v>Hộp</v>
      </c>
      <c r="H122" s="114">
        <f>VLOOKUP(E122,Danh_muc_VL_DC_TB!$A$38:$D$65,4)</f>
        <v>850000</v>
      </c>
      <c r="I122" s="137">
        <v>4.1999999999999997E-3</v>
      </c>
      <c r="J122" s="114">
        <f t="shared" si="23"/>
        <v>3570</v>
      </c>
      <c r="K122" s="2"/>
      <c r="L122" s="2"/>
      <c r="M122" s="2"/>
      <c r="N122" s="2"/>
      <c r="O122" s="2"/>
      <c r="P122" s="2"/>
      <c r="Q122" s="2"/>
      <c r="R122" s="2"/>
      <c r="S122" s="2"/>
    </row>
    <row r="123" spans="1:19" ht="15.75" x14ac:dyDescent="0.25">
      <c r="A123" s="170"/>
      <c r="B123" s="87"/>
      <c r="C123" s="138"/>
      <c r="D123" s="138"/>
      <c r="E123" s="124">
        <v>4</v>
      </c>
      <c r="F123" s="124" t="str">
        <f>VLOOKUP(E123,Danh_muc_VL_DC_TB!$A$38:$D$65,2)</f>
        <v>Bút bi</v>
      </c>
      <c r="G123" s="124" t="str">
        <f>VLOOKUP(E123,Danh_muc_VL_DC_TB!$A$38:$D$65,3)</f>
        <v>Cái</v>
      </c>
      <c r="H123" s="114">
        <f>VLOOKUP(E123,Danh_muc_VL_DC_TB!$A$38:$D$65,4)</f>
        <v>10000</v>
      </c>
      <c r="I123" s="137">
        <v>1.5E-3</v>
      </c>
      <c r="J123" s="114">
        <f t="shared" si="23"/>
        <v>15</v>
      </c>
      <c r="K123" s="2"/>
      <c r="L123" s="2"/>
      <c r="M123" s="2"/>
      <c r="N123" s="2"/>
      <c r="O123" s="2"/>
      <c r="P123" s="2"/>
      <c r="Q123" s="2"/>
      <c r="R123" s="2"/>
      <c r="S123" s="2"/>
    </row>
    <row r="124" spans="1:19" ht="63" x14ac:dyDescent="0.25">
      <c r="A124" s="175" t="s">
        <v>206</v>
      </c>
      <c r="B124" s="99" t="s">
        <v>415</v>
      </c>
      <c r="C124" s="101"/>
      <c r="D124" s="131" t="s">
        <v>416</v>
      </c>
      <c r="E124" s="133"/>
      <c r="F124" s="133"/>
      <c r="G124" s="133"/>
      <c r="H124" s="114"/>
      <c r="I124" s="137"/>
      <c r="J124" s="114"/>
      <c r="K124" s="2"/>
      <c r="L124" s="2"/>
      <c r="M124" s="2"/>
      <c r="N124" s="2"/>
      <c r="O124" s="2"/>
      <c r="P124" s="2"/>
      <c r="Q124" s="2"/>
      <c r="R124" s="2"/>
      <c r="S124" s="2"/>
    </row>
    <row r="125" spans="1:19" ht="126" x14ac:dyDescent="0.25">
      <c r="A125" s="170" t="s">
        <v>402</v>
      </c>
      <c r="B125" s="87" t="s">
        <v>32</v>
      </c>
      <c r="C125" s="82" t="s">
        <v>27</v>
      </c>
      <c r="D125" s="82"/>
      <c r="E125" s="133"/>
      <c r="F125" s="133"/>
      <c r="G125" s="133"/>
      <c r="H125" s="114"/>
      <c r="I125" s="137"/>
      <c r="J125" s="114">
        <f>SUM(J126:J127)</f>
        <v>285</v>
      </c>
      <c r="K125" s="2"/>
      <c r="L125" s="2"/>
      <c r="M125" s="2"/>
      <c r="N125" s="2"/>
      <c r="O125" s="2"/>
      <c r="P125" s="2"/>
      <c r="Q125" s="2"/>
      <c r="R125" s="2"/>
      <c r="S125" s="2"/>
    </row>
    <row r="126" spans="1:19" ht="15.75" x14ac:dyDescent="0.25">
      <c r="A126" s="170"/>
      <c r="B126" s="87"/>
      <c r="C126" s="138"/>
      <c r="D126" s="138"/>
      <c r="E126" s="124">
        <v>13</v>
      </c>
      <c r="F126" s="124" t="str">
        <f>VLOOKUP(E126,Danh_muc_VL_DC_TB!$A$38:$D$65,2)</f>
        <v>Giấy A4</v>
      </c>
      <c r="G126" s="124" t="str">
        <f>VLOOKUP(E126,Danh_muc_VL_DC_TB!$A$38:$D$65,3)</f>
        <v>Gram</v>
      </c>
      <c r="H126" s="114">
        <f>VLOOKUP(E126,Danh_muc_VL_DC_TB!$A$38:$D$65,4)</f>
        <v>74000</v>
      </c>
      <c r="I126" s="137">
        <f>ROUND(I73*1.1,4)</f>
        <v>4.0000000000000002E-4</v>
      </c>
      <c r="J126" s="114">
        <f t="shared" ref="J126:J127" si="24">ROUND(H126*I126,0)</f>
        <v>30</v>
      </c>
      <c r="K126" s="2"/>
      <c r="L126" s="2"/>
      <c r="M126" s="2"/>
      <c r="N126" s="2"/>
      <c r="O126" s="2"/>
      <c r="P126" s="2"/>
      <c r="Q126" s="2"/>
      <c r="R126" s="2"/>
      <c r="S126" s="2"/>
    </row>
    <row r="127" spans="1:19" ht="15.75" x14ac:dyDescent="0.25">
      <c r="A127" s="170"/>
      <c r="B127" s="87"/>
      <c r="C127" s="138"/>
      <c r="D127" s="138"/>
      <c r="E127" s="124">
        <v>19</v>
      </c>
      <c r="F127" s="124" t="str">
        <f>VLOOKUP(E127,Danh_muc_VL_DC_TB!$A$38:$D$65,2)</f>
        <v>Mực in A4</v>
      </c>
      <c r="G127" s="124" t="str">
        <f>VLOOKUP(E127,Danh_muc_VL_DC_TB!$A$38:$D$65,3)</f>
        <v>Hộp</v>
      </c>
      <c r="H127" s="114">
        <f>VLOOKUP(E127,Danh_muc_VL_DC_TB!$A$38:$D$65,4)</f>
        <v>850000</v>
      </c>
      <c r="I127" s="137">
        <f>ROUND(I74*1.1,4)</f>
        <v>2.9999999999999997E-4</v>
      </c>
      <c r="J127" s="114">
        <f t="shared" si="24"/>
        <v>255</v>
      </c>
      <c r="K127" s="2"/>
      <c r="L127" s="2"/>
      <c r="M127" s="2"/>
      <c r="N127" s="2"/>
      <c r="O127" s="2"/>
      <c r="P127" s="2"/>
      <c r="Q127" s="2"/>
      <c r="R127" s="2"/>
      <c r="S127" s="2"/>
    </row>
    <row r="128" spans="1:19" ht="63" x14ac:dyDescent="0.25">
      <c r="A128" s="170" t="s">
        <v>403</v>
      </c>
      <c r="B128" s="87" t="s">
        <v>439</v>
      </c>
      <c r="C128" s="82" t="s">
        <v>27</v>
      </c>
      <c r="D128" s="82"/>
      <c r="E128" s="133"/>
      <c r="F128" s="133"/>
      <c r="G128" s="133"/>
      <c r="H128" s="114"/>
      <c r="I128" s="137"/>
      <c r="J128" s="114">
        <v>0</v>
      </c>
      <c r="K128" s="2"/>
      <c r="L128" s="2"/>
      <c r="M128" s="2"/>
      <c r="N128" s="2"/>
      <c r="O128" s="2"/>
      <c r="P128" s="2"/>
      <c r="Q128" s="2"/>
      <c r="R128" s="2"/>
      <c r="S128" s="2"/>
    </row>
    <row r="129" spans="1:19" ht="15.75" x14ac:dyDescent="0.25">
      <c r="A129" s="170" t="s">
        <v>404</v>
      </c>
      <c r="B129" s="87" t="s">
        <v>34</v>
      </c>
      <c r="C129" s="82" t="s">
        <v>27</v>
      </c>
      <c r="D129" s="82"/>
      <c r="E129" s="133"/>
      <c r="F129" s="133"/>
      <c r="G129" s="133"/>
      <c r="H129" s="114"/>
      <c r="I129" s="137"/>
      <c r="J129" s="114">
        <f>SUM(J130:J132)</f>
        <v>78</v>
      </c>
      <c r="K129" s="2"/>
      <c r="L129" s="2"/>
      <c r="M129" s="2"/>
      <c r="N129" s="2"/>
      <c r="O129" s="2"/>
      <c r="P129" s="2"/>
      <c r="Q129" s="2"/>
      <c r="R129" s="2"/>
      <c r="S129" s="2"/>
    </row>
    <row r="130" spans="1:19" ht="15.75" x14ac:dyDescent="0.25">
      <c r="A130" s="170"/>
      <c r="B130" s="87"/>
      <c r="C130" s="138"/>
      <c r="D130" s="138"/>
      <c r="E130" s="124">
        <v>13</v>
      </c>
      <c r="F130" s="124" t="str">
        <f>VLOOKUP(E130,Danh_muc_VL_DC_TB!$A$38:$D$65,2)</f>
        <v>Giấy A4</v>
      </c>
      <c r="G130" s="124" t="str">
        <f>VLOOKUP(E130,Danh_muc_VL_DC_TB!$A$38:$D$65,3)</f>
        <v>Gram</v>
      </c>
      <c r="H130" s="114">
        <f>VLOOKUP(E130,Danh_muc_VL_DC_TB!$A$38:$D$65,4)</f>
        <v>74000</v>
      </c>
      <c r="I130" s="137">
        <f t="shared" ref="I130:I171" si="25">ROUND(I77*1.1,4)</f>
        <v>6.9999999999999999E-4</v>
      </c>
      <c r="J130" s="114">
        <f t="shared" ref="J130:J132" si="26">ROUND(H130*I130,0)</f>
        <v>52</v>
      </c>
      <c r="K130" s="2"/>
      <c r="L130" s="2"/>
      <c r="M130" s="2"/>
      <c r="N130" s="2"/>
      <c r="O130" s="2"/>
      <c r="P130" s="2"/>
      <c r="Q130" s="2"/>
      <c r="R130" s="2"/>
      <c r="S130" s="2"/>
    </row>
    <row r="131" spans="1:19" ht="15.75" x14ac:dyDescent="0.25">
      <c r="A131" s="170"/>
      <c r="B131" s="87"/>
      <c r="C131" s="138"/>
      <c r="D131" s="138"/>
      <c r="E131" s="124">
        <v>4</v>
      </c>
      <c r="F131" s="124" t="str">
        <f>VLOOKUP(E131,Danh_muc_VL_DC_TB!$A$38:$D$65,2)</f>
        <v>Bút bi</v>
      </c>
      <c r="G131" s="124" t="str">
        <f>VLOOKUP(E131,Danh_muc_VL_DC_TB!$A$38:$D$65,3)</f>
        <v>Cái</v>
      </c>
      <c r="H131" s="114">
        <f>VLOOKUP(E131,Danh_muc_VL_DC_TB!$A$38:$D$65,4)</f>
        <v>10000</v>
      </c>
      <c r="I131" s="137">
        <f t="shared" si="25"/>
        <v>1.6999999999999999E-3</v>
      </c>
      <c r="J131" s="114">
        <f t="shared" si="26"/>
        <v>17</v>
      </c>
      <c r="K131" s="2"/>
      <c r="L131" s="2"/>
      <c r="M131" s="2"/>
      <c r="N131" s="2"/>
      <c r="O131" s="2"/>
      <c r="P131" s="2"/>
      <c r="Q131" s="2"/>
      <c r="R131" s="2"/>
      <c r="S131" s="2"/>
    </row>
    <row r="132" spans="1:19" ht="15.75" x14ac:dyDescent="0.25">
      <c r="A132" s="170"/>
      <c r="B132" s="87"/>
      <c r="C132" s="138"/>
      <c r="D132" s="138"/>
      <c r="E132" s="124">
        <v>6</v>
      </c>
      <c r="F132" s="124" t="str">
        <f>VLOOKUP(E132,Danh_muc_VL_DC_TB!$A$38:$D$65,2)</f>
        <v>Bút xóa</v>
      </c>
      <c r="G132" s="124" t="str">
        <f>VLOOKUP(E132,Danh_muc_VL_DC_TB!$A$38:$D$65,3)</f>
        <v>Cái</v>
      </c>
      <c r="H132" s="114">
        <f>VLOOKUP(E132,Danh_muc_VL_DC_TB!$A$38:$D$65,4)</f>
        <v>30000</v>
      </c>
      <c r="I132" s="137">
        <f t="shared" si="25"/>
        <v>2.9999999999999997E-4</v>
      </c>
      <c r="J132" s="114">
        <f t="shared" si="26"/>
        <v>9</v>
      </c>
      <c r="K132" s="2"/>
      <c r="L132" s="2"/>
      <c r="M132" s="2"/>
      <c r="N132" s="2"/>
      <c r="O132" s="2"/>
      <c r="P132" s="2"/>
      <c r="Q132" s="2"/>
      <c r="R132" s="2"/>
      <c r="S132" s="2"/>
    </row>
    <row r="133" spans="1:19" ht="31.5" x14ac:dyDescent="0.25">
      <c r="A133" s="170" t="s">
        <v>405</v>
      </c>
      <c r="B133" s="87" t="s">
        <v>303</v>
      </c>
      <c r="C133" s="82" t="s">
        <v>27</v>
      </c>
      <c r="D133" s="82"/>
      <c r="E133" s="133"/>
      <c r="F133" s="133"/>
      <c r="G133" s="133"/>
      <c r="H133" s="114"/>
      <c r="I133" s="137"/>
      <c r="J133" s="114">
        <f>SUM(J134:J138)</f>
        <v>2934</v>
      </c>
      <c r="K133" s="2"/>
      <c r="L133" s="2"/>
      <c r="M133" s="2"/>
      <c r="N133" s="2"/>
      <c r="O133" s="2"/>
      <c r="P133" s="2"/>
      <c r="Q133" s="2"/>
      <c r="R133" s="2"/>
      <c r="S133" s="2"/>
    </row>
    <row r="134" spans="1:19" ht="15.75" x14ac:dyDescent="0.25">
      <c r="A134" s="170"/>
      <c r="B134" s="87"/>
      <c r="C134" s="138"/>
      <c r="D134" s="138"/>
      <c r="E134" s="124">
        <v>13</v>
      </c>
      <c r="F134" s="124" t="str">
        <f>VLOOKUP(E134,Danh_muc_VL_DC_TB!$A$38:$D$65,2)</f>
        <v>Giấy A4</v>
      </c>
      <c r="G134" s="124" t="str">
        <f>VLOOKUP(E134,Danh_muc_VL_DC_TB!$A$38:$D$65,3)</f>
        <v>Gram</v>
      </c>
      <c r="H134" s="114">
        <f>VLOOKUP(E134,Danh_muc_VL_DC_TB!$A$38:$D$65,4)</f>
        <v>74000</v>
      </c>
      <c r="I134" s="137">
        <f t="shared" si="25"/>
        <v>4.0000000000000001E-3</v>
      </c>
      <c r="J134" s="114">
        <f t="shared" ref="J134:J138" si="27">ROUND(H134*I134,0)</f>
        <v>296</v>
      </c>
      <c r="K134" s="2"/>
      <c r="L134" s="2"/>
      <c r="M134" s="2"/>
      <c r="N134" s="2"/>
      <c r="O134" s="2"/>
      <c r="P134" s="2"/>
      <c r="Q134" s="2"/>
      <c r="R134" s="2"/>
      <c r="S134" s="2"/>
    </row>
    <row r="135" spans="1:19" ht="15.75" x14ac:dyDescent="0.25">
      <c r="A135" s="170"/>
      <c r="B135" s="87"/>
      <c r="C135" s="138"/>
      <c r="D135" s="138"/>
      <c r="E135" s="124">
        <v>19</v>
      </c>
      <c r="F135" s="124" t="str">
        <f>VLOOKUP(E135,Danh_muc_VL_DC_TB!$A$38:$D$65,2)</f>
        <v>Mực in A4</v>
      </c>
      <c r="G135" s="124" t="str">
        <f>VLOOKUP(E135,Danh_muc_VL_DC_TB!$A$38:$D$65,3)</f>
        <v>Hộp</v>
      </c>
      <c r="H135" s="114">
        <f>VLOOKUP(E135,Danh_muc_VL_DC_TB!$A$38:$D$65,4)</f>
        <v>850000</v>
      </c>
      <c r="I135" s="137">
        <f t="shared" si="25"/>
        <v>2.8E-3</v>
      </c>
      <c r="J135" s="114">
        <f t="shared" si="27"/>
        <v>2380</v>
      </c>
      <c r="K135" s="2"/>
      <c r="L135" s="2"/>
      <c r="M135" s="2"/>
      <c r="N135" s="2"/>
      <c r="O135" s="2"/>
      <c r="P135" s="2"/>
      <c r="Q135" s="2"/>
      <c r="R135" s="2"/>
      <c r="S135" s="2"/>
    </row>
    <row r="136" spans="1:19" ht="15.75" x14ac:dyDescent="0.25">
      <c r="A136" s="170"/>
      <c r="B136" s="87"/>
      <c r="C136" s="138"/>
      <c r="D136" s="138"/>
      <c r="E136" s="124">
        <v>12</v>
      </c>
      <c r="F136" s="124" t="str">
        <f>VLOOKUP(E136,Danh_muc_VL_DC_TB!$A$38:$D$65,2)</f>
        <v>Ghim vòng</v>
      </c>
      <c r="G136" s="124" t="str">
        <f>VLOOKUP(E136,Danh_muc_VL_DC_TB!$A$38:$D$65,3)</f>
        <v>Hộp</v>
      </c>
      <c r="H136" s="114">
        <f>VLOOKUP(E136,Danh_muc_VL_DC_TB!$A$38:$D$65,4)</f>
        <v>5000</v>
      </c>
      <c r="I136" s="137">
        <f t="shared" si="25"/>
        <v>1.9800000000000002E-2</v>
      </c>
      <c r="J136" s="114">
        <f t="shared" si="27"/>
        <v>99</v>
      </c>
      <c r="K136" s="2"/>
      <c r="L136" s="2"/>
      <c r="M136" s="2"/>
      <c r="N136" s="2"/>
      <c r="O136" s="2"/>
      <c r="P136" s="2"/>
      <c r="Q136" s="2"/>
      <c r="R136" s="2"/>
      <c r="S136" s="2"/>
    </row>
    <row r="137" spans="1:19" ht="15.75" x14ac:dyDescent="0.25">
      <c r="A137" s="170"/>
      <c r="B137" s="87"/>
      <c r="C137" s="138"/>
      <c r="D137" s="138"/>
      <c r="E137" s="124">
        <v>4</v>
      </c>
      <c r="F137" s="124" t="str">
        <f>VLOOKUP(E137,Danh_muc_VL_DC_TB!$A$38:$D$65,2)</f>
        <v>Bút bi</v>
      </c>
      <c r="G137" s="124" t="str">
        <f>VLOOKUP(E137,Danh_muc_VL_DC_TB!$A$38:$D$65,3)</f>
        <v>Cái</v>
      </c>
      <c r="H137" s="114">
        <f>VLOOKUP(E137,Danh_muc_VL_DC_TB!$A$38:$D$65,4)</f>
        <v>10000</v>
      </c>
      <c r="I137" s="137">
        <f t="shared" si="25"/>
        <v>9.9000000000000008E-3</v>
      </c>
      <c r="J137" s="114">
        <f t="shared" si="27"/>
        <v>99</v>
      </c>
      <c r="K137" s="2"/>
      <c r="L137" s="2"/>
      <c r="M137" s="2"/>
      <c r="N137" s="2"/>
      <c r="O137" s="2"/>
      <c r="P137" s="2"/>
      <c r="Q137" s="2"/>
      <c r="R137" s="2"/>
      <c r="S137" s="2"/>
    </row>
    <row r="138" spans="1:19" ht="15.75" x14ac:dyDescent="0.25">
      <c r="A138" s="170"/>
      <c r="B138" s="87"/>
      <c r="C138" s="138"/>
      <c r="D138" s="138"/>
      <c r="E138" s="124">
        <v>6</v>
      </c>
      <c r="F138" s="124" t="str">
        <f>VLOOKUP(E138,Danh_muc_VL_DC_TB!$A$38:$D$65,2)</f>
        <v>Bút xóa</v>
      </c>
      <c r="G138" s="124" t="str">
        <f>VLOOKUP(E138,Danh_muc_VL_DC_TB!$A$38:$D$65,3)</f>
        <v>Cái</v>
      </c>
      <c r="H138" s="114">
        <f>VLOOKUP(E138,Danh_muc_VL_DC_TB!$A$38:$D$65,4)</f>
        <v>30000</v>
      </c>
      <c r="I138" s="137">
        <f t="shared" si="25"/>
        <v>2E-3</v>
      </c>
      <c r="J138" s="114">
        <f t="shared" si="27"/>
        <v>60</v>
      </c>
      <c r="K138" s="2"/>
      <c r="L138" s="2"/>
      <c r="M138" s="2"/>
      <c r="N138" s="2"/>
      <c r="O138" s="2"/>
      <c r="P138" s="2"/>
      <c r="Q138" s="2"/>
      <c r="R138" s="2"/>
      <c r="S138" s="2"/>
    </row>
    <row r="139" spans="1:19" ht="15.75" x14ac:dyDescent="0.25">
      <c r="A139" s="170" t="s">
        <v>406</v>
      </c>
      <c r="B139" s="87" t="s">
        <v>35</v>
      </c>
      <c r="C139" s="82" t="s">
        <v>27</v>
      </c>
      <c r="D139" s="82"/>
      <c r="E139" s="133"/>
      <c r="F139" s="133"/>
      <c r="G139" s="133"/>
      <c r="H139" s="114"/>
      <c r="I139" s="137"/>
      <c r="J139" s="114">
        <f>SUM(J140:J143)</f>
        <v>118405</v>
      </c>
      <c r="K139" s="2"/>
      <c r="L139" s="2"/>
      <c r="M139" s="2"/>
      <c r="N139" s="2"/>
      <c r="O139" s="2"/>
      <c r="P139" s="2"/>
      <c r="Q139" s="2"/>
      <c r="R139" s="2"/>
      <c r="S139" s="2"/>
    </row>
    <row r="140" spans="1:19" ht="15.75" x14ac:dyDescent="0.25">
      <c r="A140" s="170"/>
      <c r="B140" s="87"/>
      <c r="C140" s="138"/>
      <c r="D140" s="138"/>
      <c r="E140" s="124">
        <v>13</v>
      </c>
      <c r="F140" s="124" t="str">
        <f>VLOOKUP(E140,Danh_muc_VL_DC_TB!$A$38:$D$65,2)</f>
        <v>Giấy A4</v>
      </c>
      <c r="G140" s="124" t="str">
        <f>VLOOKUP(E140,Danh_muc_VL_DC_TB!$A$38:$D$65,3)</f>
        <v>Gram</v>
      </c>
      <c r="H140" s="114">
        <f>VLOOKUP(E140,Danh_muc_VL_DC_TB!$A$38:$D$65,4)</f>
        <v>74000</v>
      </c>
      <c r="I140" s="137">
        <f t="shared" si="25"/>
        <v>0.44</v>
      </c>
      <c r="J140" s="114">
        <f t="shared" ref="J140:J143" si="28">ROUND(H140*I140,0)</f>
        <v>32560</v>
      </c>
      <c r="K140" s="2"/>
      <c r="L140" s="2"/>
      <c r="M140" s="2"/>
      <c r="N140" s="2"/>
      <c r="O140" s="2"/>
      <c r="P140" s="2"/>
      <c r="Q140" s="2"/>
      <c r="R140" s="2"/>
      <c r="S140" s="2"/>
    </row>
    <row r="141" spans="1:19" ht="15.75" x14ac:dyDescent="0.25">
      <c r="A141" s="170"/>
      <c r="B141" s="87"/>
      <c r="C141" s="138"/>
      <c r="D141" s="138"/>
      <c r="E141" s="124">
        <v>19</v>
      </c>
      <c r="F141" s="124" t="str">
        <f>VLOOKUP(E141,Danh_muc_VL_DC_TB!$A$38:$D$65,2)</f>
        <v>Mực in A4</v>
      </c>
      <c r="G141" s="124" t="str">
        <f>VLOOKUP(E141,Danh_muc_VL_DC_TB!$A$38:$D$65,3)</f>
        <v>Hộp</v>
      </c>
      <c r="H141" s="114">
        <f>VLOOKUP(E141,Danh_muc_VL_DC_TB!$A$38:$D$65,4)</f>
        <v>850000</v>
      </c>
      <c r="I141" s="137">
        <f t="shared" si="25"/>
        <v>8.7999999999999995E-2</v>
      </c>
      <c r="J141" s="114">
        <f t="shared" si="28"/>
        <v>74800</v>
      </c>
      <c r="K141" s="2"/>
      <c r="L141" s="2"/>
      <c r="M141" s="2"/>
      <c r="N141" s="2"/>
      <c r="O141" s="2"/>
      <c r="P141" s="2"/>
      <c r="Q141" s="2"/>
      <c r="R141" s="2"/>
      <c r="S141" s="2"/>
    </row>
    <row r="142" spans="1:19" ht="15.75" x14ac:dyDescent="0.25">
      <c r="A142" s="170"/>
      <c r="B142" s="87"/>
      <c r="C142" s="138"/>
      <c r="D142" s="138"/>
      <c r="E142" s="124">
        <v>4</v>
      </c>
      <c r="F142" s="124" t="str">
        <f>VLOOKUP(E142,Danh_muc_VL_DC_TB!$A$38:$D$65,2)</f>
        <v>Bút bi</v>
      </c>
      <c r="G142" s="124" t="str">
        <f>VLOOKUP(E142,Danh_muc_VL_DC_TB!$A$38:$D$65,3)</f>
        <v>Cái</v>
      </c>
      <c r="H142" s="114">
        <f>VLOOKUP(E142,Danh_muc_VL_DC_TB!$A$38:$D$65,4)</f>
        <v>10000</v>
      </c>
      <c r="I142" s="137">
        <f t="shared" si="25"/>
        <v>1.1000000000000001</v>
      </c>
      <c r="J142" s="114">
        <f t="shared" si="28"/>
        <v>11000</v>
      </c>
      <c r="K142" s="2"/>
      <c r="L142" s="2"/>
      <c r="M142" s="2"/>
      <c r="N142" s="2"/>
      <c r="O142" s="2"/>
      <c r="P142" s="2"/>
      <c r="Q142" s="2"/>
      <c r="R142" s="2"/>
      <c r="S142" s="2"/>
    </row>
    <row r="143" spans="1:19" ht="15.75" x14ac:dyDescent="0.25">
      <c r="A143" s="170"/>
      <c r="B143" s="87"/>
      <c r="C143" s="138"/>
      <c r="D143" s="138"/>
      <c r="E143" s="124">
        <v>6</v>
      </c>
      <c r="F143" s="124" t="str">
        <f>VLOOKUP(E143,Danh_muc_VL_DC_TB!$A$38:$D$65,2)</f>
        <v>Bút xóa</v>
      </c>
      <c r="G143" s="124" t="str">
        <f>VLOOKUP(E143,Danh_muc_VL_DC_TB!$A$38:$D$65,3)</f>
        <v>Cái</v>
      </c>
      <c r="H143" s="114">
        <f>VLOOKUP(E143,Danh_muc_VL_DC_TB!$A$38:$D$65,4)</f>
        <v>30000</v>
      </c>
      <c r="I143" s="137">
        <f t="shared" si="25"/>
        <v>1.5E-3</v>
      </c>
      <c r="J143" s="114">
        <f t="shared" si="28"/>
        <v>45</v>
      </c>
      <c r="K143" s="2"/>
      <c r="L143" s="2"/>
      <c r="M143" s="2"/>
      <c r="N143" s="2"/>
      <c r="O143" s="2"/>
      <c r="P143" s="2"/>
      <c r="Q143" s="2"/>
      <c r="R143" s="2"/>
      <c r="S143" s="2"/>
    </row>
    <row r="144" spans="1:19" ht="31.5" x14ac:dyDescent="0.25">
      <c r="A144" s="170" t="s">
        <v>407</v>
      </c>
      <c r="B144" s="87" t="s">
        <v>36</v>
      </c>
      <c r="C144" s="82" t="s">
        <v>27</v>
      </c>
      <c r="D144" s="82"/>
      <c r="E144" s="133"/>
      <c r="F144" s="133"/>
      <c r="G144" s="133"/>
      <c r="H144" s="114"/>
      <c r="I144" s="137"/>
      <c r="J144" s="114">
        <f>SUM(J145:J148)</f>
        <v>1526</v>
      </c>
      <c r="K144" s="2"/>
      <c r="L144" s="2"/>
      <c r="M144" s="2"/>
      <c r="N144" s="2"/>
      <c r="O144" s="2"/>
      <c r="P144" s="2"/>
      <c r="Q144" s="2"/>
      <c r="R144" s="2"/>
      <c r="S144" s="2"/>
    </row>
    <row r="145" spans="1:19" ht="15.75" x14ac:dyDescent="0.25">
      <c r="A145" s="170"/>
      <c r="B145" s="87"/>
      <c r="C145" s="138"/>
      <c r="D145" s="138"/>
      <c r="E145" s="124">
        <v>13</v>
      </c>
      <c r="F145" s="124" t="str">
        <f>VLOOKUP(E145,Danh_muc_VL_DC_TB!$A$38:$D$65,2)</f>
        <v>Giấy A4</v>
      </c>
      <c r="G145" s="124" t="str">
        <f>VLOOKUP(E145,Danh_muc_VL_DC_TB!$A$38:$D$65,3)</f>
        <v>Gram</v>
      </c>
      <c r="H145" s="114">
        <f>VLOOKUP(E145,Danh_muc_VL_DC_TB!$A$38:$D$65,4)</f>
        <v>74000</v>
      </c>
      <c r="I145" s="137">
        <f t="shared" si="25"/>
        <v>2.2000000000000001E-3</v>
      </c>
      <c r="J145" s="114">
        <f t="shared" ref="J145:J148" si="29">ROUND(H145*I145,0)</f>
        <v>163</v>
      </c>
      <c r="K145" s="2"/>
      <c r="L145" s="2"/>
      <c r="M145" s="2"/>
      <c r="N145" s="2"/>
      <c r="O145" s="2"/>
      <c r="P145" s="2"/>
      <c r="Q145" s="2"/>
      <c r="R145" s="2"/>
      <c r="S145" s="2"/>
    </row>
    <row r="146" spans="1:19" ht="15.75" x14ac:dyDescent="0.25">
      <c r="A146" s="170"/>
      <c r="B146" s="87"/>
      <c r="C146" s="138"/>
      <c r="D146" s="138"/>
      <c r="E146" s="124">
        <v>19</v>
      </c>
      <c r="F146" s="124" t="str">
        <f>VLOOKUP(E146,Danh_muc_VL_DC_TB!$A$38:$D$65,2)</f>
        <v>Mực in A4</v>
      </c>
      <c r="G146" s="124" t="str">
        <f>VLOOKUP(E146,Danh_muc_VL_DC_TB!$A$38:$D$65,3)</f>
        <v>Hộp</v>
      </c>
      <c r="H146" s="114">
        <f>VLOOKUP(E146,Danh_muc_VL_DC_TB!$A$38:$D$65,4)</f>
        <v>850000</v>
      </c>
      <c r="I146" s="137">
        <f t="shared" si="25"/>
        <v>1.5E-3</v>
      </c>
      <c r="J146" s="114">
        <f t="shared" si="29"/>
        <v>1275</v>
      </c>
      <c r="K146" s="2"/>
      <c r="L146" s="2"/>
      <c r="M146" s="2"/>
      <c r="N146" s="2"/>
      <c r="O146" s="2"/>
      <c r="P146" s="2"/>
      <c r="Q146" s="2"/>
      <c r="R146" s="2"/>
      <c r="S146" s="2"/>
    </row>
    <row r="147" spans="1:19" ht="15.75" x14ac:dyDescent="0.25">
      <c r="A147" s="170"/>
      <c r="B147" s="87"/>
      <c r="C147" s="138"/>
      <c r="D147" s="138"/>
      <c r="E147" s="124">
        <v>4</v>
      </c>
      <c r="F147" s="124" t="str">
        <f>VLOOKUP(E147,Danh_muc_VL_DC_TB!$A$38:$D$65,2)</f>
        <v>Bút bi</v>
      </c>
      <c r="G147" s="124" t="str">
        <f>VLOOKUP(E147,Danh_muc_VL_DC_TB!$A$38:$D$65,3)</f>
        <v>Cái</v>
      </c>
      <c r="H147" s="114">
        <f>VLOOKUP(E147,Danh_muc_VL_DC_TB!$A$38:$D$65,4)</f>
        <v>10000</v>
      </c>
      <c r="I147" s="137">
        <f t="shared" si="25"/>
        <v>5.4999999999999997E-3</v>
      </c>
      <c r="J147" s="114">
        <f t="shared" si="29"/>
        <v>55</v>
      </c>
      <c r="K147" s="2"/>
      <c r="L147" s="2"/>
      <c r="M147" s="2"/>
      <c r="N147" s="2"/>
      <c r="O147" s="2"/>
      <c r="P147" s="2"/>
      <c r="Q147" s="2"/>
      <c r="R147" s="2"/>
      <c r="S147" s="2"/>
    </row>
    <row r="148" spans="1:19" ht="15.75" x14ac:dyDescent="0.25">
      <c r="A148" s="170"/>
      <c r="B148" s="87"/>
      <c r="C148" s="138"/>
      <c r="D148" s="138"/>
      <c r="E148" s="124">
        <v>6</v>
      </c>
      <c r="F148" s="124" t="str">
        <f>VLOOKUP(E148,Danh_muc_VL_DC_TB!$A$38:$D$65,2)</f>
        <v>Bút xóa</v>
      </c>
      <c r="G148" s="124" t="str">
        <f>VLOOKUP(E148,Danh_muc_VL_DC_TB!$A$38:$D$65,3)</f>
        <v>Cái</v>
      </c>
      <c r="H148" s="114">
        <f>VLOOKUP(E148,Danh_muc_VL_DC_TB!$A$38:$D$65,4)</f>
        <v>30000</v>
      </c>
      <c r="I148" s="137">
        <f t="shared" si="25"/>
        <v>1.1000000000000001E-3</v>
      </c>
      <c r="J148" s="114">
        <f t="shared" si="29"/>
        <v>33</v>
      </c>
      <c r="K148" s="2"/>
      <c r="L148" s="2"/>
      <c r="M148" s="2"/>
      <c r="N148" s="2"/>
      <c r="O148" s="2"/>
      <c r="P148" s="2"/>
      <c r="Q148" s="2"/>
      <c r="R148" s="2"/>
      <c r="S148" s="2"/>
    </row>
    <row r="149" spans="1:19" ht="47.25" x14ac:dyDescent="0.25">
      <c r="A149" s="170" t="s">
        <v>408</v>
      </c>
      <c r="B149" s="87" t="s">
        <v>37</v>
      </c>
      <c r="C149" s="82" t="s">
        <v>27</v>
      </c>
      <c r="D149" s="82"/>
      <c r="E149" s="133"/>
      <c r="F149" s="133"/>
      <c r="G149" s="133"/>
      <c r="H149" s="114"/>
      <c r="I149" s="137"/>
      <c r="J149" s="114">
        <f>SUM(J150:J152)</f>
        <v>343</v>
      </c>
      <c r="K149" s="2"/>
      <c r="L149" s="2"/>
      <c r="M149" s="2"/>
      <c r="N149" s="2"/>
      <c r="O149" s="2"/>
      <c r="P149" s="2"/>
      <c r="Q149" s="2"/>
      <c r="R149" s="2"/>
      <c r="S149" s="2"/>
    </row>
    <row r="150" spans="1:19" ht="15.75" x14ac:dyDescent="0.25">
      <c r="A150" s="170"/>
      <c r="B150" s="87"/>
      <c r="C150" s="138"/>
      <c r="D150" s="138"/>
      <c r="E150" s="124">
        <v>13</v>
      </c>
      <c r="F150" s="124" t="str">
        <f>VLOOKUP(E150,Danh_muc_VL_DC_TB!$A$38:$D$65,2)</f>
        <v>Giấy A4</v>
      </c>
      <c r="G150" s="124" t="str">
        <f>VLOOKUP(E150,Danh_muc_VL_DC_TB!$A$38:$D$65,3)</f>
        <v>Gram</v>
      </c>
      <c r="H150" s="114">
        <f>VLOOKUP(E150,Danh_muc_VL_DC_TB!$A$38:$D$65,4)</f>
        <v>74000</v>
      </c>
      <c r="I150" s="137">
        <f t="shared" si="25"/>
        <v>4.4000000000000003E-3</v>
      </c>
      <c r="J150" s="114">
        <f t="shared" ref="J150:J152" si="30">ROUND(H150*I150,0)</f>
        <v>326</v>
      </c>
      <c r="K150" s="2"/>
      <c r="L150" s="2"/>
      <c r="M150" s="2"/>
      <c r="N150" s="2"/>
      <c r="O150" s="2"/>
      <c r="P150" s="2"/>
      <c r="Q150" s="2"/>
      <c r="R150" s="2"/>
      <c r="S150" s="2"/>
    </row>
    <row r="151" spans="1:19" ht="15.75" x14ac:dyDescent="0.25">
      <c r="A151" s="170"/>
      <c r="B151" s="87"/>
      <c r="C151" s="138"/>
      <c r="D151" s="138"/>
      <c r="E151" s="124">
        <v>4</v>
      </c>
      <c r="F151" s="124" t="str">
        <f>VLOOKUP(E151,Danh_muc_VL_DC_TB!$A$38:$D$65,2)</f>
        <v>Bút bi</v>
      </c>
      <c r="G151" s="124" t="str">
        <f>VLOOKUP(E151,Danh_muc_VL_DC_TB!$A$38:$D$65,3)</f>
        <v>Cái</v>
      </c>
      <c r="H151" s="114">
        <f>VLOOKUP(E151,Danh_muc_VL_DC_TB!$A$38:$D$65,4)</f>
        <v>10000</v>
      </c>
      <c r="I151" s="137">
        <f t="shared" si="25"/>
        <v>1.1000000000000001E-3</v>
      </c>
      <c r="J151" s="114">
        <f t="shared" si="30"/>
        <v>11</v>
      </c>
      <c r="K151" s="2"/>
      <c r="L151" s="2"/>
      <c r="M151" s="2"/>
      <c r="N151" s="2"/>
      <c r="O151" s="2"/>
      <c r="P151" s="2"/>
      <c r="Q151" s="2"/>
      <c r="R151" s="2"/>
      <c r="S151" s="2"/>
    </row>
    <row r="152" spans="1:19" ht="15.75" x14ac:dyDescent="0.25">
      <c r="A152" s="170"/>
      <c r="B152" s="87"/>
      <c r="C152" s="138"/>
      <c r="D152" s="138"/>
      <c r="E152" s="124">
        <v>6</v>
      </c>
      <c r="F152" s="124" t="str">
        <f>VLOOKUP(E152,Danh_muc_VL_DC_TB!$A$38:$D$65,2)</f>
        <v>Bút xóa</v>
      </c>
      <c r="G152" s="124" t="str">
        <f>VLOOKUP(E152,Danh_muc_VL_DC_TB!$A$38:$D$65,3)</f>
        <v>Cái</v>
      </c>
      <c r="H152" s="114">
        <f>VLOOKUP(E152,Danh_muc_VL_DC_TB!$A$38:$D$65,4)</f>
        <v>30000</v>
      </c>
      <c r="I152" s="137">
        <f t="shared" si="25"/>
        <v>2.0000000000000001E-4</v>
      </c>
      <c r="J152" s="114">
        <f t="shared" si="30"/>
        <v>6</v>
      </c>
      <c r="K152" s="2"/>
      <c r="L152" s="2"/>
      <c r="M152" s="2"/>
      <c r="N152" s="2"/>
      <c r="O152" s="2"/>
      <c r="P152" s="2"/>
      <c r="Q152" s="2"/>
      <c r="R152" s="2"/>
      <c r="S152" s="2"/>
    </row>
    <row r="153" spans="1:19" ht="15.75" x14ac:dyDescent="0.25">
      <c r="A153" s="170" t="s">
        <v>409</v>
      </c>
      <c r="B153" s="87" t="s">
        <v>302</v>
      </c>
      <c r="C153" s="82" t="s">
        <v>27</v>
      </c>
      <c r="D153" s="82"/>
      <c r="E153" s="133"/>
      <c r="F153" s="133"/>
      <c r="G153" s="133"/>
      <c r="H153" s="114"/>
      <c r="I153" s="137"/>
      <c r="J153" s="114">
        <f>SUM(J154:J157)</f>
        <v>164075</v>
      </c>
      <c r="K153" s="2"/>
      <c r="L153" s="2"/>
      <c r="M153" s="2"/>
      <c r="N153" s="2"/>
      <c r="O153" s="2"/>
      <c r="P153" s="2"/>
      <c r="Q153" s="2"/>
      <c r="R153" s="2"/>
      <c r="S153" s="2"/>
    </row>
    <row r="154" spans="1:19" ht="15.75" x14ac:dyDescent="0.25">
      <c r="A154" s="170"/>
      <c r="B154" s="87"/>
      <c r="C154" s="138"/>
      <c r="D154" s="138"/>
      <c r="E154" s="124">
        <v>13</v>
      </c>
      <c r="F154" s="124" t="str">
        <f>VLOOKUP(E154,Danh_muc_VL_DC_TB!$A$38:$D$65,2)</f>
        <v>Giấy A4</v>
      </c>
      <c r="G154" s="124" t="str">
        <f>VLOOKUP(E154,Danh_muc_VL_DC_TB!$A$38:$D$65,3)</f>
        <v>Gram</v>
      </c>
      <c r="H154" s="114">
        <f>VLOOKUP(E154,Danh_muc_VL_DC_TB!$A$38:$D$65,4)</f>
        <v>74000</v>
      </c>
      <c r="I154" s="137">
        <f t="shared" si="25"/>
        <v>0.627</v>
      </c>
      <c r="J154" s="114">
        <f t="shared" ref="J154:J157" si="31">ROUND(H154*I154,0)</f>
        <v>46398</v>
      </c>
      <c r="K154" s="2"/>
      <c r="L154" s="2"/>
      <c r="M154" s="2"/>
      <c r="N154" s="2"/>
      <c r="O154" s="2"/>
      <c r="P154" s="2"/>
      <c r="Q154" s="2"/>
      <c r="R154" s="2"/>
      <c r="S154" s="2"/>
    </row>
    <row r="155" spans="1:19" ht="15.75" x14ac:dyDescent="0.25">
      <c r="A155" s="170"/>
      <c r="B155" s="87"/>
      <c r="C155" s="138"/>
      <c r="D155" s="138"/>
      <c r="E155" s="124">
        <v>19</v>
      </c>
      <c r="F155" s="124" t="str">
        <f>VLOOKUP(E155,Danh_muc_VL_DC_TB!$A$38:$D$65,2)</f>
        <v>Mực in A4</v>
      </c>
      <c r="G155" s="124" t="str">
        <f>VLOOKUP(E155,Danh_muc_VL_DC_TB!$A$38:$D$65,3)</f>
        <v>Hộp</v>
      </c>
      <c r="H155" s="114">
        <f>VLOOKUP(E155,Danh_muc_VL_DC_TB!$A$38:$D$65,4)</f>
        <v>850000</v>
      </c>
      <c r="I155" s="137">
        <f t="shared" si="25"/>
        <v>0.12540000000000001</v>
      </c>
      <c r="J155" s="114">
        <f t="shared" si="31"/>
        <v>106590</v>
      </c>
      <c r="K155" s="2"/>
      <c r="L155" s="2"/>
      <c r="M155" s="2"/>
      <c r="N155" s="2"/>
      <c r="O155" s="2"/>
      <c r="P155" s="2"/>
      <c r="Q155" s="2"/>
      <c r="R155" s="2"/>
      <c r="S155" s="2"/>
    </row>
    <row r="156" spans="1:19" ht="15.75" x14ac:dyDescent="0.25">
      <c r="A156" s="170"/>
      <c r="B156" s="87"/>
      <c r="C156" s="138"/>
      <c r="D156" s="138"/>
      <c r="E156" s="124">
        <v>4</v>
      </c>
      <c r="F156" s="124" t="str">
        <f>VLOOKUP(E156,Danh_muc_VL_DC_TB!$A$38:$D$65,2)</f>
        <v>Bút bi</v>
      </c>
      <c r="G156" s="124" t="str">
        <f>VLOOKUP(E156,Danh_muc_VL_DC_TB!$A$38:$D$65,3)</f>
        <v>Cái</v>
      </c>
      <c r="H156" s="114">
        <f>VLOOKUP(E156,Danh_muc_VL_DC_TB!$A$38:$D$65,4)</f>
        <v>10000</v>
      </c>
      <c r="I156" s="137">
        <f t="shared" si="25"/>
        <v>1.1000000000000001</v>
      </c>
      <c r="J156" s="114">
        <f t="shared" si="31"/>
        <v>11000</v>
      </c>
      <c r="K156" s="2"/>
      <c r="L156" s="2"/>
      <c r="M156" s="2"/>
      <c r="N156" s="2"/>
      <c r="O156" s="2"/>
      <c r="P156" s="2"/>
      <c r="Q156" s="2"/>
      <c r="R156" s="2"/>
      <c r="S156" s="2"/>
    </row>
    <row r="157" spans="1:19" ht="15.75" x14ac:dyDescent="0.25">
      <c r="A157" s="170"/>
      <c r="B157" s="87"/>
      <c r="C157" s="138"/>
      <c r="D157" s="138"/>
      <c r="E157" s="124">
        <v>6</v>
      </c>
      <c r="F157" s="124" t="str">
        <f>VLOOKUP(E157,Danh_muc_VL_DC_TB!$A$38:$D$65,2)</f>
        <v>Bút xóa</v>
      </c>
      <c r="G157" s="124" t="str">
        <f>VLOOKUP(E157,Danh_muc_VL_DC_TB!$A$38:$D$65,3)</f>
        <v>Cái</v>
      </c>
      <c r="H157" s="114">
        <f>VLOOKUP(E157,Danh_muc_VL_DC_TB!$A$38:$D$65,4)</f>
        <v>30000</v>
      </c>
      <c r="I157" s="137">
        <f t="shared" si="25"/>
        <v>2.8999999999999998E-3</v>
      </c>
      <c r="J157" s="114">
        <f t="shared" si="31"/>
        <v>87</v>
      </c>
      <c r="K157" s="2"/>
      <c r="L157" s="2"/>
      <c r="M157" s="2"/>
      <c r="N157" s="2"/>
      <c r="O157" s="2"/>
      <c r="P157" s="2"/>
      <c r="Q157" s="2"/>
      <c r="R157" s="2"/>
      <c r="S157" s="2"/>
    </row>
    <row r="158" spans="1:19" ht="31.5" x14ac:dyDescent="0.25">
      <c r="A158" s="170" t="s">
        <v>410</v>
      </c>
      <c r="B158" s="87" t="s">
        <v>38</v>
      </c>
      <c r="C158" s="82" t="s">
        <v>27</v>
      </c>
      <c r="D158" s="82"/>
      <c r="E158" s="133"/>
      <c r="F158" s="133"/>
      <c r="G158" s="133"/>
      <c r="H158" s="114"/>
      <c r="I158" s="137"/>
      <c r="J158" s="114">
        <f>SUM(J159:J160)</f>
        <v>46</v>
      </c>
      <c r="K158" s="2"/>
      <c r="L158" s="2"/>
      <c r="M158" s="2"/>
      <c r="N158" s="2"/>
      <c r="O158" s="2"/>
      <c r="P158" s="2"/>
      <c r="Q158" s="2"/>
      <c r="R158" s="2"/>
      <c r="S158" s="2"/>
    </row>
    <row r="159" spans="1:19" ht="15.75" x14ac:dyDescent="0.25">
      <c r="A159" s="170"/>
      <c r="B159" s="87"/>
      <c r="C159" s="138"/>
      <c r="D159" s="138"/>
      <c r="E159" s="124">
        <v>4</v>
      </c>
      <c r="F159" s="124" t="str">
        <f>VLOOKUP(E159,Danh_muc_VL_DC_TB!$A$38:$D$65,2)</f>
        <v>Bút bi</v>
      </c>
      <c r="G159" s="124" t="str">
        <f>VLOOKUP(E159,Danh_muc_VL_DC_TB!$A$38:$D$65,3)</f>
        <v>Cái</v>
      </c>
      <c r="H159" s="114">
        <f>VLOOKUP(E159,Danh_muc_VL_DC_TB!$A$38:$D$65,4)</f>
        <v>10000</v>
      </c>
      <c r="I159" s="137">
        <f t="shared" si="25"/>
        <v>2.8E-3</v>
      </c>
      <c r="J159" s="114">
        <f t="shared" ref="J159:J160" si="32">ROUND(H159*I159,0)</f>
        <v>28</v>
      </c>
      <c r="K159" s="2"/>
      <c r="L159" s="2"/>
      <c r="M159" s="2"/>
      <c r="N159" s="2"/>
      <c r="O159" s="2"/>
      <c r="P159" s="2"/>
      <c r="Q159" s="2"/>
      <c r="R159" s="2"/>
      <c r="S159" s="2"/>
    </row>
    <row r="160" spans="1:19" ht="15.75" x14ac:dyDescent="0.25">
      <c r="A160" s="170"/>
      <c r="B160" s="87"/>
      <c r="C160" s="138"/>
      <c r="D160" s="138"/>
      <c r="E160" s="124">
        <v>6</v>
      </c>
      <c r="F160" s="124" t="str">
        <f>VLOOKUP(E160,Danh_muc_VL_DC_TB!$A$38:$D$65,2)</f>
        <v>Bút xóa</v>
      </c>
      <c r="G160" s="124" t="str">
        <f>VLOOKUP(E160,Danh_muc_VL_DC_TB!$A$38:$D$65,3)</f>
        <v>Cái</v>
      </c>
      <c r="H160" s="114">
        <f>VLOOKUP(E160,Danh_muc_VL_DC_TB!$A$38:$D$65,4)</f>
        <v>30000</v>
      </c>
      <c r="I160" s="137">
        <f t="shared" si="25"/>
        <v>5.9999999999999995E-4</v>
      </c>
      <c r="J160" s="114">
        <f t="shared" si="32"/>
        <v>18</v>
      </c>
      <c r="K160" s="2"/>
      <c r="L160" s="2"/>
      <c r="M160" s="2"/>
      <c r="N160" s="2"/>
      <c r="O160" s="2"/>
      <c r="P160" s="2"/>
      <c r="Q160" s="2"/>
      <c r="R160" s="2"/>
      <c r="S160" s="2"/>
    </row>
    <row r="161" spans="1:19" ht="63" x14ac:dyDescent="0.25">
      <c r="A161" s="170" t="s">
        <v>411</v>
      </c>
      <c r="B161" s="87" t="s">
        <v>39</v>
      </c>
      <c r="C161" s="82" t="s">
        <v>27</v>
      </c>
      <c r="D161" s="82"/>
      <c r="E161" s="133"/>
      <c r="F161" s="133"/>
      <c r="G161" s="133"/>
      <c r="H161" s="114"/>
      <c r="I161" s="137"/>
      <c r="J161" s="114">
        <f>SUM(J162:J167)</f>
        <v>1590671</v>
      </c>
      <c r="K161" s="2"/>
      <c r="L161" s="2"/>
      <c r="M161" s="2"/>
      <c r="N161" s="2"/>
      <c r="O161" s="2"/>
      <c r="P161" s="2"/>
      <c r="Q161" s="2"/>
      <c r="R161" s="2"/>
      <c r="S161" s="2"/>
    </row>
    <row r="162" spans="1:19" ht="15.75" x14ac:dyDescent="0.25">
      <c r="A162" s="170"/>
      <c r="B162" s="87"/>
      <c r="C162" s="138"/>
      <c r="D162" s="138"/>
      <c r="E162" s="124">
        <v>13</v>
      </c>
      <c r="F162" s="124" t="str">
        <f>VLOOKUP(E162,Danh_muc_VL_DC_TB!$A$38:$D$65,2)</f>
        <v>Giấy A4</v>
      </c>
      <c r="G162" s="124" t="str">
        <f>VLOOKUP(E162,Danh_muc_VL_DC_TB!$A$38:$D$65,3)</f>
        <v>Gram</v>
      </c>
      <c r="H162" s="114">
        <f>VLOOKUP(E162,Danh_muc_VL_DC_TB!$A$38:$D$65,4)</f>
        <v>74000</v>
      </c>
      <c r="I162" s="137">
        <f t="shared" si="25"/>
        <v>2.2000000000000001E-3</v>
      </c>
      <c r="J162" s="114">
        <f t="shared" ref="J162:J167" si="33">ROUND(H162*I162,0)</f>
        <v>163</v>
      </c>
      <c r="K162" s="2"/>
      <c r="L162" s="2"/>
      <c r="M162" s="2"/>
      <c r="N162" s="2"/>
      <c r="O162" s="2"/>
      <c r="P162" s="2"/>
      <c r="Q162" s="2"/>
      <c r="R162" s="2"/>
      <c r="S162" s="2"/>
    </row>
    <row r="163" spans="1:19" ht="15.75" x14ac:dyDescent="0.25">
      <c r="A163" s="170"/>
      <c r="B163" s="87"/>
      <c r="C163" s="138"/>
      <c r="D163" s="138"/>
      <c r="E163" s="124">
        <v>2</v>
      </c>
      <c r="F163" s="124" t="str">
        <f>VLOOKUP(E163,Danh_muc_VL_DC_TB!$A$38:$D$65,2)</f>
        <v>Bìa hồ sơ</v>
      </c>
      <c r="G163" s="124" t="str">
        <f>VLOOKUP(E163,Danh_muc_VL_DC_TB!$A$38:$D$65,3)</f>
        <v>Tờ</v>
      </c>
      <c r="H163" s="114">
        <f>VLOOKUP(E163,Danh_muc_VL_DC_TB!$A$38:$D$65,4)</f>
        <v>7000</v>
      </c>
      <c r="I163" s="137">
        <f t="shared" si="25"/>
        <v>220</v>
      </c>
      <c r="J163" s="114">
        <f t="shared" si="33"/>
        <v>1540000</v>
      </c>
      <c r="K163" s="2"/>
      <c r="L163" s="2"/>
      <c r="M163" s="2"/>
      <c r="N163" s="2"/>
      <c r="O163" s="2"/>
      <c r="P163" s="2"/>
      <c r="Q163" s="2"/>
      <c r="R163" s="2"/>
      <c r="S163" s="2"/>
    </row>
    <row r="164" spans="1:19" ht="15.75" x14ac:dyDescent="0.25">
      <c r="A164" s="170"/>
      <c r="B164" s="87"/>
      <c r="C164" s="138"/>
      <c r="D164" s="138"/>
      <c r="E164" s="124">
        <v>19</v>
      </c>
      <c r="F164" s="124" t="str">
        <f>VLOOKUP(E164,Danh_muc_VL_DC_TB!$A$38:$D$65,2)</f>
        <v>Mực in A4</v>
      </c>
      <c r="G164" s="124" t="str">
        <f>VLOOKUP(E164,Danh_muc_VL_DC_TB!$A$38:$D$65,3)</f>
        <v>Hộp</v>
      </c>
      <c r="H164" s="114">
        <f>VLOOKUP(E164,Danh_muc_VL_DC_TB!$A$38:$D$65,4)</f>
        <v>850000</v>
      </c>
      <c r="I164" s="137">
        <f t="shared" si="25"/>
        <v>4.3999999999999997E-2</v>
      </c>
      <c r="J164" s="114">
        <f t="shared" si="33"/>
        <v>37400</v>
      </c>
      <c r="K164" s="2"/>
      <c r="L164" s="2"/>
      <c r="M164" s="2"/>
      <c r="N164" s="2"/>
      <c r="O164" s="2"/>
      <c r="P164" s="2"/>
      <c r="Q164" s="2"/>
      <c r="R164" s="2"/>
      <c r="S164" s="2"/>
    </row>
    <row r="165" spans="1:19" ht="15.75" x14ac:dyDescent="0.25">
      <c r="A165" s="170"/>
      <c r="B165" s="87"/>
      <c r="C165" s="138"/>
      <c r="D165" s="138"/>
      <c r="E165" s="124">
        <v>7</v>
      </c>
      <c r="F165" s="124" t="str">
        <f>VLOOKUP(E165,Danh_muc_VL_DC_TB!$A$38:$D$65,2)</f>
        <v>Cặp để tài liệu</v>
      </c>
      <c r="G165" s="124" t="str">
        <f>VLOOKUP(E165,Danh_muc_VL_DC_TB!$A$38:$D$65,3)</f>
        <v>Cái</v>
      </c>
      <c r="H165" s="114">
        <f>VLOOKUP(E165,Danh_muc_VL_DC_TB!$A$38:$D$65,4)</f>
        <v>200000</v>
      </c>
      <c r="I165" s="137">
        <f t="shared" si="25"/>
        <v>1.01E-2</v>
      </c>
      <c r="J165" s="114">
        <f t="shared" si="33"/>
        <v>2020</v>
      </c>
      <c r="K165" s="2"/>
      <c r="L165" s="2"/>
      <c r="M165" s="2"/>
      <c r="N165" s="2"/>
      <c r="O165" s="2"/>
      <c r="P165" s="2"/>
      <c r="Q165" s="2"/>
      <c r="R165" s="2"/>
      <c r="S165" s="2"/>
    </row>
    <row r="166" spans="1:19" ht="15.75" x14ac:dyDescent="0.25">
      <c r="A166" s="170"/>
      <c r="B166" s="87"/>
      <c r="C166" s="138"/>
      <c r="D166" s="138"/>
      <c r="E166" s="124">
        <v>5</v>
      </c>
      <c r="F166" s="124" t="str">
        <f>VLOOKUP(E166,Danh_muc_VL_DC_TB!$A$38:$D$65,2)</f>
        <v>Bút chì</v>
      </c>
      <c r="G166" s="124" t="str">
        <f>VLOOKUP(E166,Danh_muc_VL_DC_TB!$A$38:$D$65,3)</f>
        <v>Cái</v>
      </c>
      <c r="H166" s="114">
        <f>VLOOKUP(E166,Danh_muc_VL_DC_TB!$A$38:$D$65,4)</f>
        <v>10000</v>
      </c>
      <c r="I166" s="137">
        <f t="shared" si="25"/>
        <v>1.1000000000000001</v>
      </c>
      <c r="J166" s="114">
        <f t="shared" si="33"/>
        <v>11000</v>
      </c>
      <c r="K166" s="2"/>
      <c r="L166" s="2"/>
      <c r="M166" s="2"/>
      <c r="N166" s="2"/>
      <c r="O166" s="2"/>
      <c r="P166" s="2"/>
      <c r="Q166" s="2"/>
      <c r="R166" s="2"/>
      <c r="S166" s="2"/>
    </row>
    <row r="167" spans="1:19" ht="15.75" x14ac:dyDescent="0.25">
      <c r="A167" s="170"/>
      <c r="B167" s="87"/>
      <c r="C167" s="138"/>
      <c r="D167" s="138"/>
      <c r="E167" s="124">
        <v>21</v>
      </c>
      <c r="F167" s="124" t="str">
        <f>VLOOKUP(E167,Danh_muc_VL_DC_TB!$A$38:$D$65,2)</f>
        <v>Tẩy chì</v>
      </c>
      <c r="G167" s="124" t="str">
        <f>VLOOKUP(E167,Danh_muc_VL_DC_TB!$A$38:$D$65,3)</f>
        <v>Cái</v>
      </c>
      <c r="H167" s="114">
        <f>VLOOKUP(E167,Danh_muc_VL_DC_TB!$A$38:$D$65,4)</f>
        <v>8000</v>
      </c>
      <c r="I167" s="137">
        <f t="shared" si="25"/>
        <v>1.0999999999999999E-2</v>
      </c>
      <c r="J167" s="114">
        <f t="shared" si="33"/>
        <v>88</v>
      </c>
      <c r="K167" s="2"/>
      <c r="L167" s="2"/>
      <c r="M167" s="2"/>
      <c r="N167" s="2"/>
      <c r="O167" s="2"/>
      <c r="P167" s="2"/>
      <c r="Q167" s="2"/>
      <c r="R167" s="2"/>
      <c r="S167" s="2"/>
    </row>
    <row r="168" spans="1:19" ht="31.5" x14ac:dyDescent="0.25">
      <c r="A168" s="170" t="s">
        <v>412</v>
      </c>
      <c r="B168" s="87" t="s">
        <v>40</v>
      </c>
      <c r="C168" s="82" t="s">
        <v>27</v>
      </c>
      <c r="D168" s="82"/>
      <c r="E168" s="133"/>
      <c r="F168" s="133"/>
      <c r="G168" s="133"/>
      <c r="H168" s="114"/>
      <c r="I168" s="137"/>
      <c r="J168" s="114">
        <f>SUM(J169:J171)</f>
        <v>830045</v>
      </c>
      <c r="K168" s="2"/>
      <c r="L168" s="2"/>
      <c r="M168" s="2"/>
      <c r="N168" s="2"/>
      <c r="O168" s="2"/>
      <c r="P168" s="2"/>
      <c r="Q168" s="2"/>
      <c r="R168" s="2"/>
      <c r="S168" s="2"/>
    </row>
    <row r="169" spans="1:19" ht="15.75" x14ac:dyDescent="0.25">
      <c r="A169" s="170"/>
      <c r="B169" s="87"/>
      <c r="C169" s="138"/>
      <c r="D169" s="138"/>
      <c r="E169" s="124">
        <v>16</v>
      </c>
      <c r="F169" s="124" t="str">
        <f>VLOOKUP(E169,Danh_muc_VL_DC_TB!$A$38:$D$65,2)</f>
        <v>Hộp đựng tài liệu</v>
      </c>
      <c r="G169" s="124" t="str">
        <f>VLOOKUP(E169,Danh_muc_VL_DC_TB!$A$38:$D$65,3)</f>
        <v>Cái</v>
      </c>
      <c r="H169" s="114">
        <f>VLOOKUP(E169,Danh_muc_VL_DC_TB!$A$38:$D$65,4)</f>
        <v>75000</v>
      </c>
      <c r="I169" s="137">
        <f t="shared" si="25"/>
        <v>11</v>
      </c>
      <c r="J169" s="114">
        <f t="shared" ref="J169:J171" si="34">ROUND(H169*I169,0)</f>
        <v>825000</v>
      </c>
      <c r="K169" s="2"/>
      <c r="L169" s="2"/>
      <c r="M169" s="2"/>
      <c r="N169" s="2"/>
      <c r="O169" s="2"/>
      <c r="P169" s="2"/>
      <c r="Q169" s="2"/>
      <c r="R169" s="2"/>
      <c r="S169" s="2"/>
    </row>
    <row r="170" spans="1:19" ht="15.75" x14ac:dyDescent="0.25">
      <c r="A170" s="170"/>
      <c r="B170" s="87"/>
      <c r="C170" s="138"/>
      <c r="D170" s="138"/>
      <c r="E170" s="124">
        <v>7</v>
      </c>
      <c r="F170" s="124" t="str">
        <f>VLOOKUP(E170,Danh_muc_VL_DC_TB!$A$38:$D$65,2)</f>
        <v>Cặp để tài liệu</v>
      </c>
      <c r="G170" s="124" t="str">
        <f>VLOOKUP(E170,Danh_muc_VL_DC_TB!$A$38:$D$65,3)</f>
        <v>Cái</v>
      </c>
      <c r="H170" s="114">
        <f>VLOOKUP(E170,Danh_muc_VL_DC_TB!$A$38:$D$65,4)</f>
        <v>200000</v>
      </c>
      <c r="I170" s="137">
        <f t="shared" si="25"/>
        <v>1.01E-2</v>
      </c>
      <c r="J170" s="114">
        <f t="shared" si="34"/>
        <v>2020</v>
      </c>
      <c r="K170" s="2"/>
      <c r="L170" s="2"/>
      <c r="M170" s="2"/>
      <c r="N170" s="2"/>
      <c r="O170" s="2"/>
      <c r="P170" s="2"/>
      <c r="Q170" s="2"/>
      <c r="R170" s="2"/>
      <c r="S170" s="2"/>
    </row>
    <row r="171" spans="1:19" ht="15.75" x14ac:dyDescent="0.25">
      <c r="A171" s="170"/>
      <c r="B171" s="87"/>
      <c r="C171" s="138"/>
      <c r="D171" s="138"/>
      <c r="E171" s="124">
        <v>15</v>
      </c>
      <c r="F171" s="124" t="str">
        <f>VLOOKUP(E171,Danh_muc_VL_DC_TB!$A$38:$D$65,2)</f>
        <v>Hồ dán</v>
      </c>
      <c r="G171" s="124" t="str">
        <f>VLOOKUP(E171,Danh_muc_VL_DC_TB!$A$38:$D$65,3)</f>
        <v>Lọ</v>
      </c>
      <c r="H171" s="114">
        <f>VLOOKUP(E171,Danh_muc_VL_DC_TB!$A$38:$D$65,4)</f>
        <v>5500</v>
      </c>
      <c r="I171" s="137">
        <f t="shared" si="25"/>
        <v>0.55000000000000004</v>
      </c>
      <c r="J171" s="114">
        <f t="shared" si="34"/>
        <v>3025</v>
      </c>
      <c r="K171" s="2"/>
      <c r="L171" s="2"/>
      <c r="M171" s="2"/>
      <c r="N171" s="2"/>
      <c r="O171" s="2"/>
      <c r="P171" s="2"/>
      <c r="Q171" s="2"/>
      <c r="R171" s="2"/>
      <c r="S171" s="2"/>
    </row>
    <row r="172" spans="1:19" ht="63" x14ac:dyDescent="0.25">
      <c r="A172" s="170" t="s">
        <v>413</v>
      </c>
      <c r="B172" s="87" t="s">
        <v>440</v>
      </c>
      <c r="C172" s="82" t="s">
        <v>27</v>
      </c>
      <c r="D172" s="82"/>
      <c r="E172" s="133"/>
      <c r="F172" s="133"/>
      <c r="G172" s="133"/>
      <c r="H172" s="114"/>
      <c r="I172" s="137"/>
      <c r="J172" s="114">
        <v>0</v>
      </c>
      <c r="K172" s="2"/>
      <c r="L172" s="2"/>
      <c r="M172" s="2"/>
      <c r="N172" s="2"/>
      <c r="O172" s="2"/>
      <c r="P172" s="2"/>
      <c r="Q172" s="2"/>
      <c r="R172" s="2"/>
      <c r="S172" s="2"/>
    </row>
    <row r="173" spans="1:19" ht="47.25" x14ac:dyDescent="0.25">
      <c r="A173" s="170" t="s">
        <v>414</v>
      </c>
      <c r="B173" s="87" t="s">
        <v>42</v>
      </c>
      <c r="C173" s="82" t="s">
        <v>27</v>
      </c>
      <c r="D173" s="82"/>
      <c r="E173" s="133"/>
      <c r="F173" s="133"/>
      <c r="G173" s="133"/>
      <c r="H173" s="114"/>
      <c r="I173" s="137"/>
      <c r="J173" s="114">
        <f>SUM(J174:J176)</f>
        <v>4415</v>
      </c>
      <c r="K173" s="2"/>
      <c r="L173" s="2"/>
      <c r="M173" s="2"/>
      <c r="N173" s="2"/>
      <c r="O173" s="2"/>
      <c r="P173" s="2"/>
      <c r="Q173" s="2"/>
      <c r="R173" s="2"/>
      <c r="S173" s="2"/>
    </row>
    <row r="174" spans="1:19" ht="15.75" x14ac:dyDescent="0.25">
      <c r="A174" s="170"/>
      <c r="B174" s="87"/>
      <c r="C174" s="138"/>
      <c r="D174" s="138"/>
      <c r="E174" s="124">
        <v>13</v>
      </c>
      <c r="F174" s="124" t="str">
        <f>VLOOKUP(E174,Danh_muc_VL_DC_TB!$A$38:$D$65,2)</f>
        <v>Giấy A4</v>
      </c>
      <c r="G174" s="124" t="str">
        <f>VLOOKUP(E174,Danh_muc_VL_DC_TB!$A$38:$D$65,3)</f>
        <v>Gram</v>
      </c>
      <c r="H174" s="114">
        <f>VLOOKUP(E174,Danh_muc_VL_DC_TB!$A$38:$D$65,4)</f>
        <v>74000</v>
      </c>
      <c r="I174" s="137">
        <f t="shared" ref="I174:I176" si="35">ROUND(I121*1.1,4)</f>
        <v>6.6E-3</v>
      </c>
      <c r="J174" s="114">
        <f t="shared" ref="J174:J176" si="36">ROUND(H174*I174,0)</f>
        <v>488</v>
      </c>
      <c r="K174" s="2"/>
      <c r="L174" s="2"/>
      <c r="M174" s="2"/>
      <c r="N174" s="2"/>
      <c r="O174" s="2"/>
      <c r="P174" s="2"/>
      <c r="Q174" s="2"/>
      <c r="R174" s="2"/>
      <c r="S174" s="2"/>
    </row>
    <row r="175" spans="1:19" ht="15.75" x14ac:dyDescent="0.25">
      <c r="A175" s="170"/>
      <c r="B175" s="87"/>
      <c r="C175" s="138"/>
      <c r="D175" s="138"/>
      <c r="E175" s="124">
        <v>19</v>
      </c>
      <c r="F175" s="124" t="str">
        <f>VLOOKUP(E175,Danh_muc_VL_DC_TB!$A$38:$D$65,2)</f>
        <v>Mực in A4</v>
      </c>
      <c r="G175" s="124" t="str">
        <f>VLOOKUP(E175,Danh_muc_VL_DC_TB!$A$38:$D$65,3)</f>
        <v>Hộp</v>
      </c>
      <c r="H175" s="114">
        <f>VLOOKUP(E175,Danh_muc_VL_DC_TB!$A$38:$D$65,4)</f>
        <v>850000</v>
      </c>
      <c r="I175" s="137">
        <f t="shared" si="35"/>
        <v>4.5999999999999999E-3</v>
      </c>
      <c r="J175" s="114">
        <f t="shared" si="36"/>
        <v>3910</v>
      </c>
      <c r="K175" s="2"/>
      <c r="L175" s="2"/>
      <c r="M175" s="2"/>
      <c r="N175" s="2"/>
      <c r="O175" s="2"/>
      <c r="P175" s="2"/>
      <c r="Q175" s="2"/>
      <c r="R175" s="2"/>
      <c r="S175" s="2"/>
    </row>
    <row r="176" spans="1:19" ht="15.75" x14ac:dyDescent="0.25">
      <c r="A176" s="170"/>
      <c r="B176" s="87"/>
      <c r="C176" s="138"/>
      <c r="D176" s="138"/>
      <c r="E176" s="124">
        <v>4</v>
      </c>
      <c r="F176" s="124" t="str">
        <f>VLOOKUP(E176,Danh_muc_VL_DC_TB!$A$38:$D$65,2)</f>
        <v>Bút bi</v>
      </c>
      <c r="G176" s="124" t="str">
        <f>VLOOKUP(E176,Danh_muc_VL_DC_TB!$A$38:$D$65,3)</f>
        <v>Cái</v>
      </c>
      <c r="H176" s="114">
        <f>VLOOKUP(E176,Danh_muc_VL_DC_TB!$A$38:$D$65,4)</f>
        <v>10000</v>
      </c>
      <c r="I176" s="137">
        <f t="shared" si="35"/>
        <v>1.6999999999999999E-3</v>
      </c>
      <c r="J176" s="114">
        <f t="shared" si="36"/>
        <v>17</v>
      </c>
      <c r="K176" s="2"/>
      <c r="L176" s="2"/>
      <c r="M176" s="2"/>
      <c r="N176" s="2"/>
      <c r="O176" s="2"/>
      <c r="P176" s="2"/>
      <c r="Q176" s="2"/>
      <c r="R176" s="2"/>
      <c r="S176" s="2"/>
    </row>
    <row r="177" spans="1:19" ht="15.75" x14ac:dyDescent="0.25">
      <c r="A177" s="177">
        <v>4</v>
      </c>
      <c r="B177" s="136" t="s">
        <v>43</v>
      </c>
      <c r="C177" s="135"/>
      <c r="D177" s="135"/>
      <c r="E177" s="133"/>
      <c r="F177" s="133"/>
      <c r="G177" s="133"/>
      <c r="H177" s="114"/>
      <c r="I177" s="137"/>
      <c r="J177" s="114"/>
      <c r="K177" s="2"/>
      <c r="L177" s="2"/>
      <c r="M177" s="2"/>
      <c r="N177" s="2"/>
      <c r="O177" s="2"/>
      <c r="P177" s="2"/>
      <c r="Q177" s="2"/>
      <c r="R177" s="2"/>
      <c r="S177" s="2"/>
    </row>
    <row r="178" spans="1:19" ht="47.25" x14ac:dyDescent="0.25">
      <c r="A178" s="162" t="s">
        <v>207</v>
      </c>
      <c r="B178" s="87" t="s">
        <v>44</v>
      </c>
      <c r="C178" s="82" t="s">
        <v>45</v>
      </c>
      <c r="D178" s="82"/>
      <c r="E178" s="133"/>
      <c r="F178" s="133"/>
      <c r="G178" s="133"/>
      <c r="H178" s="114"/>
      <c r="I178" s="137"/>
      <c r="J178" s="114">
        <f>SUM(J179:J181)</f>
        <v>40553</v>
      </c>
      <c r="K178" s="2"/>
      <c r="L178" s="2"/>
      <c r="M178" s="2"/>
      <c r="N178" s="2"/>
      <c r="O178" s="2"/>
      <c r="P178" s="2"/>
      <c r="Q178" s="2"/>
      <c r="R178" s="2"/>
      <c r="S178" s="2"/>
    </row>
    <row r="179" spans="1:19" ht="15.75" x14ac:dyDescent="0.25">
      <c r="A179" s="162"/>
      <c r="B179" s="87"/>
      <c r="C179" s="138"/>
      <c r="D179" s="138"/>
      <c r="E179" s="124">
        <v>13</v>
      </c>
      <c r="F179" s="124" t="str">
        <f>VLOOKUP(E179,Danh_muc_VL_DC_TB!$A$38:$D$65,2)</f>
        <v>Giấy A4</v>
      </c>
      <c r="G179" s="124" t="str">
        <f>VLOOKUP(E179,Danh_muc_VL_DC_TB!$A$38:$D$65,3)</f>
        <v>Gram</v>
      </c>
      <c r="H179" s="114">
        <f>VLOOKUP(E179,Danh_muc_VL_DC_TB!$A$38:$D$65,4)</f>
        <v>74000</v>
      </c>
      <c r="I179" s="137">
        <v>0.03</v>
      </c>
      <c r="J179" s="114">
        <f t="shared" ref="J179:J181" si="37">ROUND(H179*I179,0)</f>
        <v>2220</v>
      </c>
      <c r="K179" s="2"/>
      <c r="L179" s="2"/>
      <c r="M179" s="2"/>
      <c r="N179" s="2"/>
      <c r="O179" s="2"/>
      <c r="P179" s="2"/>
      <c r="Q179" s="2"/>
      <c r="R179" s="2"/>
      <c r="S179" s="2"/>
    </row>
    <row r="180" spans="1:19" ht="15.75" x14ac:dyDescent="0.25">
      <c r="A180" s="162"/>
      <c r="B180" s="87"/>
      <c r="C180" s="138"/>
      <c r="D180" s="138"/>
      <c r="E180" s="124">
        <v>19</v>
      </c>
      <c r="F180" s="124" t="str">
        <f>VLOOKUP(E180,Danh_muc_VL_DC_TB!$A$38:$D$65,2)</f>
        <v>Mực in A4</v>
      </c>
      <c r="G180" s="124" t="str">
        <f>VLOOKUP(E180,Danh_muc_VL_DC_TB!$A$38:$D$65,3)</f>
        <v>Hộp</v>
      </c>
      <c r="H180" s="114">
        <f>VLOOKUP(E180,Danh_muc_VL_DC_TB!$A$38:$D$65,4)</f>
        <v>850000</v>
      </c>
      <c r="I180" s="137">
        <v>4.4999999999999998E-2</v>
      </c>
      <c r="J180" s="114">
        <f t="shared" si="37"/>
        <v>38250</v>
      </c>
      <c r="K180" s="2"/>
      <c r="L180" s="2"/>
      <c r="M180" s="2"/>
      <c r="N180" s="2"/>
      <c r="O180" s="2"/>
      <c r="P180" s="2"/>
      <c r="Q180" s="2"/>
      <c r="R180" s="2"/>
      <c r="S180" s="2"/>
    </row>
    <row r="181" spans="1:19" ht="15.75" x14ac:dyDescent="0.25">
      <c r="A181" s="162"/>
      <c r="B181" s="87"/>
      <c r="C181" s="138"/>
      <c r="D181" s="138"/>
      <c r="E181" s="124">
        <v>15</v>
      </c>
      <c r="F181" s="124" t="str">
        <f>VLOOKUP(E181,Danh_muc_VL_DC_TB!$A$38:$D$65,2)</f>
        <v>Hồ dán</v>
      </c>
      <c r="G181" s="124" t="str">
        <f>VLOOKUP(E181,Danh_muc_VL_DC_TB!$A$38:$D$65,3)</f>
        <v>Lọ</v>
      </c>
      <c r="H181" s="114">
        <f>VLOOKUP(E181,Danh_muc_VL_DC_TB!$A$38:$D$65,4)</f>
        <v>5500</v>
      </c>
      <c r="I181" s="137">
        <v>1.4999999999999999E-2</v>
      </c>
      <c r="J181" s="114">
        <f t="shared" si="37"/>
        <v>83</v>
      </c>
      <c r="K181" s="2"/>
      <c r="L181" s="2"/>
      <c r="M181" s="2"/>
      <c r="N181" s="2"/>
      <c r="O181" s="2"/>
      <c r="P181" s="2"/>
      <c r="Q181" s="2"/>
      <c r="R181" s="2"/>
      <c r="S181" s="2"/>
    </row>
    <row r="182" spans="1:19" ht="78.75" x14ac:dyDescent="0.25">
      <c r="A182" s="162" t="s">
        <v>208</v>
      </c>
      <c r="B182" s="87" t="s">
        <v>442</v>
      </c>
      <c r="C182" s="82" t="s">
        <v>47</v>
      </c>
      <c r="D182" s="82"/>
      <c r="E182" s="133"/>
      <c r="F182" s="133"/>
      <c r="G182" s="133"/>
      <c r="H182" s="114"/>
      <c r="I182" s="137"/>
      <c r="J182" s="114">
        <v>0</v>
      </c>
      <c r="K182" s="2"/>
      <c r="L182" s="2"/>
      <c r="M182" s="2"/>
      <c r="N182" s="2"/>
      <c r="O182" s="2"/>
      <c r="P182" s="2"/>
      <c r="Q182" s="2"/>
      <c r="R182" s="2"/>
      <c r="S182" s="2"/>
    </row>
    <row r="183" spans="1:19" ht="15.75" x14ac:dyDescent="0.25">
      <c r="A183" s="190" t="s">
        <v>215</v>
      </c>
      <c r="B183" s="239" t="s">
        <v>433</v>
      </c>
      <c r="C183" s="240" t="s">
        <v>19</v>
      </c>
      <c r="D183" s="82" t="s">
        <v>20</v>
      </c>
      <c r="E183" s="133"/>
      <c r="F183" s="133"/>
      <c r="G183" s="133"/>
      <c r="H183" s="114"/>
      <c r="I183" s="137"/>
      <c r="J183" s="114">
        <v>0</v>
      </c>
      <c r="K183" s="2"/>
      <c r="L183" s="2"/>
      <c r="M183" s="2"/>
      <c r="N183" s="2"/>
      <c r="O183" s="2"/>
      <c r="P183" s="2"/>
      <c r="Q183" s="2"/>
      <c r="R183" s="2"/>
      <c r="S183" s="2"/>
    </row>
    <row r="184" spans="1:19" ht="15.75" x14ac:dyDescent="0.25">
      <c r="A184" s="190"/>
      <c r="B184" s="239"/>
      <c r="C184" s="240"/>
      <c r="D184" s="82" t="s">
        <v>21</v>
      </c>
      <c r="E184" s="133"/>
      <c r="F184" s="133"/>
      <c r="G184" s="133"/>
      <c r="H184" s="114"/>
      <c r="I184" s="137"/>
      <c r="J184" s="114">
        <v>0</v>
      </c>
      <c r="K184" s="2"/>
      <c r="L184" s="2"/>
      <c r="M184" s="2"/>
      <c r="N184" s="2"/>
      <c r="O184" s="2"/>
      <c r="P184" s="2"/>
      <c r="Q184" s="2"/>
      <c r="R184" s="2"/>
      <c r="S184" s="2"/>
    </row>
    <row r="185" spans="1:19" ht="15.75" x14ac:dyDescent="0.25">
      <c r="A185" s="190"/>
      <c r="B185" s="239"/>
      <c r="C185" s="240"/>
      <c r="D185" s="82" t="s">
        <v>22</v>
      </c>
      <c r="E185" s="133"/>
      <c r="F185" s="133"/>
      <c r="G185" s="133"/>
      <c r="H185" s="114"/>
      <c r="I185" s="137"/>
      <c r="J185" s="114">
        <v>0</v>
      </c>
      <c r="K185" s="2"/>
      <c r="L185" s="2"/>
      <c r="M185" s="2"/>
      <c r="N185" s="2"/>
      <c r="O185" s="2"/>
      <c r="P185" s="2"/>
      <c r="Q185" s="2"/>
      <c r="R185" s="2"/>
      <c r="S185" s="2"/>
    </row>
    <row r="186" spans="1:19" ht="27" customHeight="1" x14ac:dyDescent="0.25">
      <c r="A186" s="190" t="s">
        <v>304</v>
      </c>
      <c r="B186" s="239" t="s">
        <v>298</v>
      </c>
      <c r="C186" s="240" t="s">
        <v>19</v>
      </c>
      <c r="D186" s="82" t="s">
        <v>20</v>
      </c>
      <c r="E186" s="133"/>
      <c r="F186" s="133"/>
      <c r="G186" s="133"/>
      <c r="H186" s="114"/>
      <c r="I186" s="137"/>
      <c r="J186" s="114"/>
      <c r="K186" s="2"/>
      <c r="L186" s="2"/>
      <c r="M186" s="2"/>
      <c r="N186" s="2"/>
      <c r="O186" s="2"/>
      <c r="P186" s="2"/>
      <c r="Q186" s="2"/>
      <c r="R186" s="2"/>
      <c r="S186" s="2"/>
    </row>
    <row r="187" spans="1:19" ht="27" customHeight="1" x14ac:dyDescent="0.25">
      <c r="A187" s="190"/>
      <c r="B187" s="239"/>
      <c r="C187" s="240"/>
      <c r="D187" s="82" t="s">
        <v>21</v>
      </c>
      <c r="E187" s="133"/>
      <c r="F187" s="133"/>
      <c r="G187" s="133"/>
      <c r="H187" s="114"/>
      <c r="I187" s="137"/>
      <c r="J187" s="114"/>
      <c r="K187" s="2"/>
      <c r="L187" s="2"/>
      <c r="M187" s="2"/>
      <c r="N187" s="2"/>
      <c r="O187" s="2"/>
      <c r="P187" s="2"/>
      <c r="Q187" s="2"/>
      <c r="R187" s="2"/>
      <c r="S187" s="2"/>
    </row>
    <row r="188" spans="1:19" ht="27" customHeight="1" x14ac:dyDescent="0.25">
      <c r="A188" s="190"/>
      <c r="B188" s="239"/>
      <c r="C188" s="240"/>
      <c r="D188" s="82" t="s">
        <v>22</v>
      </c>
      <c r="E188" s="133"/>
      <c r="F188" s="133"/>
      <c r="G188" s="133"/>
      <c r="H188" s="114"/>
      <c r="I188" s="137"/>
      <c r="J188" s="114"/>
      <c r="K188" s="2"/>
      <c r="L188" s="2"/>
      <c r="M188" s="2"/>
      <c r="N188" s="2"/>
      <c r="O188" s="2"/>
      <c r="P188" s="2"/>
      <c r="Q188" s="2"/>
      <c r="R188" s="2"/>
      <c r="S188" s="2"/>
    </row>
    <row r="189" spans="1:19" ht="27" customHeight="1" x14ac:dyDescent="0.25">
      <c r="A189" s="190" t="s">
        <v>305</v>
      </c>
      <c r="B189" s="239" t="s">
        <v>299</v>
      </c>
      <c r="C189" s="240" t="s">
        <v>19</v>
      </c>
      <c r="D189" s="82" t="s">
        <v>20</v>
      </c>
      <c r="E189" s="133"/>
      <c r="F189" s="133"/>
      <c r="G189" s="133"/>
      <c r="H189" s="114"/>
      <c r="I189" s="137"/>
      <c r="J189" s="114"/>
      <c r="K189" s="2"/>
      <c r="L189" s="2"/>
      <c r="M189" s="2"/>
      <c r="N189" s="2"/>
      <c r="O189" s="2"/>
      <c r="P189" s="2"/>
      <c r="Q189" s="2"/>
      <c r="R189" s="2"/>
      <c r="S189" s="2"/>
    </row>
    <row r="190" spans="1:19" ht="27" customHeight="1" x14ac:dyDescent="0.25">
      <c r="A190" s="190"/>
      <c r="B190" s="239"/>
      <c r="C190" s="240"/>
      <c r="D190" s="82" t="s">
        <v>21</v>
      </c>
      <c r="E190" s="133"/>
      <c r="F190" s="133"/>
      <c r="G190" s="133"/>
      <c r="H190" s="114"/>
      <c r="I190" s="137"/>
      <c r="J190" s="114"/>
      <c r="K190" s="2"/>
      <c r="L190" s="2"/>
      <c r="M190" s="2"/>
      <c r="N190" s="2"/>
      <c r="O190" s="2"/>
      <c r="P190" s="2"/>
      <c r="Q190" s="2"/>
      <c r="R190" s="2"/>
      <c r="S190" s="2"/>
    </row>
    <row r="191" spans="1:19" ht="27" customHeight="1" x14ac:dyDescent="0.25">
      <c r="A191" s="190"/>
      <c r="B191" s="239"/>
      <c r="C191" s="240"/>
      <c r="D191" s="82" t="s">
        <v>22</v>
      </c>
      <c r="E191" s="133"/>
      <c r="F191" s="133"/>
      <c r="G191" s="133"/>
      <c r="H191" s="114"/>
      <c r="I191" s="137"/>
      <c r="J191" s="114"/>
      <c r="K191" s="2"/>
      <c r="L191" s="2"/>
      <c r="M191" s="2"/>
      <c r="N191" s="2"/>
      <c r="O191" s="2"/>
      <c r="P191" s="2"/>
      <c r="Q191" s="2"/>
      <c r="R191" s="2"/>
      <c r="S191" s="2"/>
    </row>
    <row r="192" spans="1:19" ht="47.25" x14ac:dyDescent="0.25">
      <c r="A192" s="162" t="s">
        <v>216</v>
      </c>
      <c r="B192" s="87" t="s">
        <v>441</v>
      </c>
      <c r="C192" s="82" t="s">
        <v>45</v>
      </c>
      <c r="D192" s="82"/>
      <c r="E192" s="133"/>
      <c r="F192" s="133"/>
      <c r="G192" s="133"/>
      <c r="H192" s="114"/>
      <c r="I192" s="137"/>
      <c r="J192" s="114">
        <v>0</v>
      </c>
      <c r="K192" s="2"/>
      <c r="L192" s="2"/>
      <c r="M192" s="2"/>
      <c r="N192" s="2"/>
      <c r="O192" s="2"/>
      <c r="P192" s="2"/>
      <c r="Q192" s="2"/>
      <c r="R192" s="2"/>
      <c r="S192" s="2"/>
    </row>
    <row r="193" spans="1:19" ht="47.25" x14ac:dyDescent="0.25">
      <c r="A193" s="162" t="s">
        <v>217</v>
      </c>
      <c r="B193" s="87" t="s">
        <v>49</v>
      </c>
      <c r="C193" s="82" t="s">
        <v>29</v>
      </c>
      <c r="D193" s="82"/>
      <c r="E193" s="133"/>
      <c r="F193" s="133"/>
      <c r="G193" s="133"/>
      <c r="H193" s="114"/>
      <c r="I193" s="137"/>
      <c r="J193" s="114">
        <v>0</v>
      </c>
      <c r="K193" s="2"/>
      <c r="L193" s="2"/>
      <c r="M193" s="2"/>
      <c r="N193" s="2"/>
      <c r="O193" s="2"/>
      <c r="P193" s="2"/>
      <c r="Q193" s="2"/>
      <c r="R193" s="2"/>
      <c r="S193" s="2"/>
    </row>
    <row r="194" spans="1:19" ht="31.5" x14ac:dyDescent="0.25">
      <c r="A194" s="177" t="s">
        <v>218</v>
      </c>
      <c r="B194" s="136" t="s">
        <v>50</v>
      </c>
      <c r="C194" s="135"/>
      <c r="D194" s="135"/>
      <c r="E194" s="133"/>
      <c r="F194" s="133"/>
      <c r="G194" s="133"/>
      <c r="H194" s="114"/>
      <c r="I194" s="137"/>
      <c r="J194" s="114"/>
      <c r="K194" s="2"/>
      <c r="L194" s="2"/>
      <c r="M194" s="2"/>
      <c r="N194" s="2"/>
      <c r="O194" s="2"/>
      <c r="P194" s="2"/>
      <c r="Q194" s="2"/>
      <c r="R194" s="2"/>
      <c r="S194" s="2"/>
    </row>
    <row r="195" spans="1:19" ht="15.75" x14ac:dyDescent="0.25">
      <c r="A195" s="162" t="s">
        <v>219</v>
      </c>
      <c r="B195" s="87" t="s">
        <v>50</v>
      </c>
      <c r="C195" s="82"/>
      <c r="D195" s="82"/>
      <c r="E195" s="133"/>
      <c r="F195" s="133"/>
      <c r="G195" s="133"/>
      <c r="H195" s="114"/>
      <c r="I195" s="137"/>
      <c r="J195" s="114"/>
      <c r="K195" s="2"/>
      <c r="L195" s="2"/>
      <c r="M195" s="2"/>
      <c r="N195" s="2"/>
      <c r="O195" s="2"/>
      <c r="P195" s="2"/>
      <c r="Q195" s="2"/>
      <c r="R195" s="2"/>
      <c r="S195" s="2"/>
    </row>
    <row r="196" spans="1:19" ht="31.5" x14ac:dyDescent="0.25">
      <c r="A196" s="162"/>
      <c r="B196" s="87" t="s">
        <v>306</v>
      </c>
      <c r="C196" s="82" t="s">
        <v>51</v>
      </c>
      <c r="D196" s="131" t="s">
        <v>309</v>
      </c>
      <c r="E196" s="133"/>
      <c r="F196" s="133"/>
      <c r="G196" s="133"/>
      <c r="H196" s="114"/>
      <c r="I196" s="137"/>
      <c r="J196" s="114">
        <f>SUM(J197:J201)</f>
        <v>12390</v>
      </c>
      <c r="K196" s="2"/>
      <c r="L196" s="2"/>
      <c r="M196" s="2"/>
      <c r="N196" s="2"/>
      <c r="O196" s="2"/>
      <c r="P196" s="2"/>
      <c r="Q196" s="2"/>
      <c r="R196" s="2"/>
      <c r="S196" s="2"/>
    </row>
    <row r="197" spans="1:19" ht="15.75" x14ac:dyDescent="0.25">
      <c r="A197" s="162"/>
      <c r="B197" s="87"/>
      <c r="C197" s="138"/>
      <c r="D197" s="139"/>
      <c r="E197" s="124">
        <v>18</v>
      </c>
      <c r="F197" s="124" t="str">
        <f>VLOOKUP(E197,Danh_muc_VL_DC_TB!$A$38:$D$65,2)</f>
        <v>Khăn lau</v>
      </c>
      <c r="G197" s="124" t="str">
        <f>VLOOKUP(E197,Danh_muc_VL_DC_TB!$A$38:$D$65,3)</f>
        <v>Cái</v>
      </c>
      <c r="H197" s="114">
        <f>VLOOKUP(E197,Danh_muc_VL_DC_TB!$A$38:$D$65,4)</f>
        <v>18000</v>
      </c>
      <c r="I197" s="137">
        <v>0.01</v>
      </c>
      <c r="J197" s="114">
        <f t="shared" ref="J197:J199" si="38">ROUND(H197*I197,0)</f>
        <v>180</v>
      </c>
      <c r="K197" s="2"/>
      <c r="L197" s="2"/>
      <c r="M197" s="2"/>
      <c r="N197" s="2"/>
      <c r="O197" s="2"/>
      <c r="P197" s="2"/>
      <c r="Q197" s="2"/>
      <c r="R197" s="2"/>
      <c r="S197" s="2"/>
    </row>
    <row r="198" spans="1:19" ht="15.75" x14ac:dyDescent="0.25">
      <c r="A198" s="162"/>
      <c r="B198" s="87"/>
      <c r="C198" s="138"/>
      <c r="D198" s="139"/>
      <c r="E198" s="124">
        <v>25</v>
      </c>
      <c r="F198" s="124" t="str">
        <f>VLOOKUP(E198,Danh_muc_VL_DC_TB!$A$38:$D$65,2)</f>
        <v>Thuốc tẩy rửa</v>
      </c>
      <c r="G198" s="124" t="str">
        <f>VLOOKUP(E198,Danh_muc_VL_DC_TB!$A$38:$D$65,3)</f>
        <v>Lít</v>
      </c>
      <c r="H198" s="114">
        <f>VLOOKUP(E198,Danh_muc_VL_DC_TB!$A$38:$D$65,4)</f>
        <v>35000</v>
      </c>
      <c r="I198" s="137">
        <v>1.4E-2</v>
      </c>
      <c r="J198" s="114">
        <f t="shared" si="38"/>
        <v>490</v>
      </c>
      <c r="K198" s="2"/>
      <c r="L198" s="2"/>
      <c r="M198" s="2"/>
      <c r="N198" s="2"/>
      <c r="O198" s="2"/>
      <c r="P198" s="2"/>
      <c r="Q198" s="2"/>
      <c r="R198" s="2"/>
      <c r="S198" s="2"/>
    </row>
    <row r="199" spans="1:19" ht="15.75" x14ac:dyDescent="0.25">
      <c r="A199" s="162"/>
      <c r="B199" s="87"/>
      <c r="C199" s="138"/>
      <c r="D199" s="139"/>
      <c r="E199" s="124">
        <v>23</v>
      </c>
      <c r="F199" s="124" t="str">
        <f>VLOOKUP(E199,Danh_muc_VL_DC_TB!$A$38:$D$65,2)</f>
        <v>Thuốc diệt mối</v>
      </c>
      <c r="G199" s="124" t="str">
        <f>VLOOKUP(E199,Danh_muc_VL_DC_TB!$A$38:$D$65,3)</f>
        <v>Kg</v>
      </c>
      <c r="H199" s="114">
        <f>VLOOKUP(E199,Danh_muc_VL_DC_TB!$A$38:$D$65,4)</f>
        <v>800000</v>
      </c>
      <c r="I199" s="137">
        <v>0.01</v>
      </c>
      <c r="J199" s="114">
        <f t="shared" si="38"/>
        <v>8000</v>
      </c>
      <c r="K199" s="2"/>
      <c r="L199" s="2"/>
      <c r="M199" s="2"/>
      <c r="N199" s="2"/>
      <c r="O199" s="2"/>
      <c r="P199" s="2"/>
      <c r="Q199" s="2"/>
      <c r="R199" s="2"/>
      <c r="S199" s="2"/>
    </row>
    <row r="200" spans="1:19" ht="15.75" x14ac:dyDescent="0.25">
      <c r="A200" s="162"/>
      <c r="B200" s="87"/>
      <c r="C200" s="138"/>
      <c r="D200" s="139"/>
      <c r="E200" s="124">
        <v>22</v>
      </c>
      <c r="F200" s="124" t="str">
        <f>VLOOKUP(E200,Danh_muc_VL_DC_TB!$A$38:$D$65,2)</f>
        <v>Thuốc diệt côn trùng</v>
      </c>
      <c r="G200" s="124" t="str">
        <f>VLOOKUP(E200,Danh_muc_VL_DC_TB!$A$38:$D$65,3)</f>
        <v>Hộp</v>
      </c>
      <c r="H200" s="114">
        <f>VLOOKUP(E200,Danh_muc_VL_DC_TB!$A$38:$D$65,4)</f>
        <v>570000</v>
      </c>
      <c r="I200" s="137">
        <v>4.0000000000000001E-3</v>
      </c>
      <c r="J200" s="114">
        <f t="shared" ref="J200:J201" si="39">ROUND(H200*I200,0)</f>
        <v>2280</v>
      </c>
      <c r="K200" s="2"/>
      <c r="L200" s="2"/>
      <c r="M200" s="2"/>
      <c r="N200" s="2"/>
      <c r="O200" s="2"/>
      <c r="P200" s="2"/>
      <c r="Q200" s="2"/>
      <c r="R200" s="2"/>
      <c r="S200" s="2"/>
    </row>
    <row r="201" spans="1:19" ht="15.75" x14ac:dyDescent="0.25">
      <c r="A201" s="162"/>
      <c r="B201" s="87"/>
      <c r="C201" s="138"/>
      <c r="D201" s="139"/>
      <c r="E201" s="124">
        <v>24</v>
      </c>
      <c r="F201" s="124" t="str">
        <f>VLOOKUP(E201,Danh_muc_VL_DC_TB!$A$38:$D$65,2)</f>
        <v>Thuốc diệt vi sinh vật</v>
      </c>
      <c r="G201" s="124" t="str">
        <f>VLOOKUP(E201,Danh_muc_VL_DC_TB!$A$38:$D$65,3)</f>
        <v>Lít</v>
      </c>
      <c r="H201" s="114">
        <f>VLOOKUP(E201,Danh_muc_VL_DC_TB!$A$38:$D$65,4)</f>
        <v>360000</v>
      </c>
      <c r="I201" s="137">
        <v>4.0000000000000001E-3</v>
      </c>
      <c r="J201" s="114">
        <f t="shared" si="39"/>
        <v>1440</v>
      </c>
      <c r="K201" s="2"/>
      <c r="L201" s="2"/>
      <c r="M201" s="2"/>
      <c r="N201" s="2"/>
      <c r="O201" s="2"/>
      <c r="P201" s="2"/>
      <c r="Q201" s="2"/>
      <c r="R201" s="2"/>
      <c r="S201" s="2"/>
    </row>
    <row r="202" spans="1:19" ht="31.5" x14ac:dyDescent="0.25">
      <c r="A202" s="162"/>
      <c r="B202" s="87" t="s">
        <v>307</v>
      </c>
      <c r="C202" s="82" t="s">
        <v>51</v>
      </c>
      <c r="D202" s="131" t="s">
        <v>310</v>
      </c>
      <c r="E202" s="133"/>
      <c r="F202" s="133"/>
      <c r="G202" s="133"/>
      <c r="H202" s="114"/>
      <c r="I202" s="137"/>
      <c r="J202" s="114">
        <f>SUM(J203:J207)</f>
        <v>15061</v>
      </c>
      <c r="K202" s="2"/>
      <c r="L202" s="2"/>
      <c r="M202" s="2"/>
      <c r="N202" s="2"/>
      <c r="O202" s="2"/>
      <c r="P202" s="2"/>
      <c r="Q202" s="2"/>
      <c r="R202" s="2"/>
      <c r="S202" s="2"/>
    </row>
    <row r="203" spans="1:19" ht="15.75" x14ac:dyDescent="0.25">
      <c r="A203" s="162"/>
      <c r="B203" s="87"/>
      <c r="C203" s="138"/>
      <c r="D203" s="139"/>
      <c r="E203" s="124">
        <v>18</v>
      </c>
      <c r="F203" s="124" t="str">
        <f>VLOOKUP(E203,Danh_muc_VL_DC_TB!$A$38:$D$65,2)</f>
        <v>Khăn lau</v>
      </c>
      <c r="G203" s="124" t="str">
        <f>VLOOKUP(E203,Danh_muc_VL_DC_TB!$A$38:$D$65,3)</f>
        <v>Cái</v>
      </c>
      <c r="H203" s="114">
        <f>VLOOKUP(E203,Danh_muc_VL_DC_TB!$A$38:$D$65,4)</f>
        <v>18000</v>
      </c>
      <c r="I203" s="137">
        <f>ROUND(I197*1.2,3)</f>
        <v>1.2E-2</v>
      </c>
      <c r="J203" s="114">
        <f t="shared" ref="J203:J207" si="40">ROUND(H203*I203,0)</f>
        <v>216</v>
      </c>
      <c r="K203" s="2"/>
      <c r="L203" s="2"/>
      <c r="M203" s="2"/>
      <c r="N203" s="2"/>
      <c r="O203" s="2"/>
      <c r="P203" s="2"/>
      <c r="Q203" s="2"/>
      <c r="R203" s="2"/>
      <c r="S203" s="2"/>
    </row>
    <row r="204" spans="1:19" ht="15.75" x14ac:dyDescent="0.25">
      <c r="A204" s="162"/>
      <c r="B204" s="87"/>
      <c r="C204" s="138"/>
      <c r="D204" s="139"/>
      <c r="E204" s="124">
        <v>25</v>
      </c>
      <c r="F204" s="124" t="str">
        <f>VLOOKUP(E204,Danh_muc_VL_DC_TB!$A$38:$D$65,2)</f>
        <v>Thuốc tẩy rửa</v>
      </c>
      <c r="G204" s="124" t="str">
        <f>VLOOKUP(E204,Danh_muc_VL_DC_TB!$A$38:$D$65,3)</f>
        <v>Lít</v>
      </c>
      <c r="H204" s="114">
        <f>VLOOKUP(E204,Danh_muc_VL_DC_TB!$A$38:$D$65,4)</f>
        <v>35000</v>
      </c>
      <c r="I204" s="137">
        <f t="shared" ref="I204:I207" si="41">ROUND(I198*1.2,3)</f>
        <v>1.7000000000000001E-2</v>
      </c>
      <c r="J204" s="114">
        <f t="shared" si="40"/>
        <v>595</v>
      </c>
      <c r="K204" s="2"/>
      <c r="L204" s="2"/>
      <c r="M204" s="2"/>
      <c r="N204" s="2"/>
      <c r="O204" s="2"/>
      <c r="P204" s="2"/>
      <c r="Q204" s="2"/>
      <c r="R204" s="2"/>
      <c r="S204" s="2"/>
    </row>
    <row r="205" spans="1:19" ht="15.75" x14ac:dyDescent="0.25">
      <c r="A205" s="162"/>
      <c r="B205" s="87"/>
      <c r="C205" s="138"/>
      <c r="D205" s="139"/>
      <c r="E205" s="124">
        <v>23</v>
      </c>
      <c r="F205" s="124" t="str">
        <f>VLOOKUP(E205,Danh_muc_VL_DC_TB!$A$38:$D$65,2)</f>
        <v>Thuốc diệt mối</v>
      </c>
      <c r="G205" s="124" t="str">
        <f>VLOOKUP(E205,Danh_muc_VL_DC_TB!$A$38:$D$65,3)</f>
        <v>Kg</v>
      </c>
      <c r="H205" s="114">
        <f>VLOOKUP(E205,Danh_muc_VL_DC_TB!$A$38:$D$65,4)</f>
        <v>800000</v>
      </c>
      <c r="I205" s="137">
        <f t="shared" si="41"/>
        <v>1.2E-2</v>
      </c>
      <c r="J205" s="114">
        <f t="shared" si="40"/>
        <v>9600</v>
      </c>
      <c r="K205" s="2"/>
      <c r="L205" s="2"/>
      <c r="M205" s="2"/>
      <c r="N205" s="2"/>
      <c r="O205" s="2"/>
      <c r="P205" s="2"/>
      <c r="Q205" s="2"/>
      <c r="R205" s="2"/>
      <c r="S205" s="2"/>
    </row>
    <row r="206" spans="1:19" ht="15.75" x14ac:dyDescent="0.25">
      <c r="A206" s="162"/>
      <c r="B206" s="87"/>
      <c r="C206" s="138"/>
      <c r="D206" s="139"/>
      <c r="E206" s="124">
        <v>22</v>
      </c>
      <c r="F206" s="124" t="str">
        <f>VLOOKUP(E206,Danh_muc_VL_DC_TB!$A$38:$D$65,2)</f>
        <v>Thuốc diệt côn trùng</v>
      </c>
      <c r="G206" s="124" t="str">
        <f>VLOOKUP(E206,Danh_muc_VL_DC_TB!$A$38:$D$65,3)</f>
        <v>Hộp</v>
      </c>
      <c r="H206" s="114">
        <f>VLOOKUP(E206,Danh_muc_VL_DC_TB!$A$38:$D$65,4)</f>
        <v>570000</v>
      </c>
      <c r="I206" s="137">
        <f t="shared" si="41"/>
        <v>5.0000000000000001E-3</v>
      </c>
      <c r="J206" s="114">
        <f t="shared" si="40"/>
        <v>2850</v>
      </c>
      <c r="K206" s="2"/>
      <c r="L206" s="2"/>
      <c r="M206" s="2"/>
      <c r="N206" s="2"/>
      <c r="O206" s="2"/>
      <c r="P206" s="2"/>
      <c r="Q206" s="2"/>
      <c r="R206" s="2"/>
      <c r="S206" s="2"/>
    </row>
    <row r="207" spans="1:19" ht="15.75" x14ac:dyDescent="0.25">
      <c r="A207" s="162"/>
      <c r="B207" s="87"/>
      <c r="C207" s="138"/>
      <c r="D207" s="139"/>
      <c r="E207" s="124">
        <v>24</v>
      </c>
      <c r="F207" s="124" t="str">
        <f>VLOOKUP(E207,Danh_muc_VL_DC_TB!$A$38:$D$65,2)</f>
        <v>Thuốc diệt vi sinh vật</v>
      </c>
      <c r="G207" s="124" t="str">
        <f>VLOOKUP(E207,Danh_muc_VL_DC_TB!$A$38:$D$65,3)</f>
        <v>Lít</v>
      </c>
      <c r="H207" s="114">
        <f>VLOOKUP(E207,Danh_muc_VL_DC_TB!$A$38:$D$65,4)</f>
        <v>360000</v>
      </c>
      <c r="I207" s="137">
        <f t="shared" si="41"/>
        <v>5.0000000000000001E-3</v>
      </c>
      <c r="J207" s="114">
        <f t="shared" si="40"/>
        <v>1800</v>
      </c>
      <c r="K207" s="2"/>
      <c r="L207" s="2"/>
      <c r="M207" s="2"/>
      <c r="N207" s="2"/>
      <c r="O207" s="2"/>
      <c r="P207" s="2"/>
      <c r="Q207" s="2"/>
      <c r="R207" s="2"/>
      <c r="S207" s="2"/>
    </row>
    <row r="208" spans="1:19" ht="31.5" x14ac:dyDescent="0.25">
      <c r="A208" s="162"/>
      <c r="B208" s="87" t="s">
        <v>308</v>
      </c>
      <c r="C208" s="82" t="s">
        <v>51</v>
      </c>
      <c r="D208" s="131" t="s">
        <v>311</v>
      </c>
      <c r="E208" s="133"/>
      <c r="F208" s="133"/>
      <c r="G208" s="133"/>
      <c r="H208" s="114"/>
      <c r="I208" s="137"/>
      <c r="J208" s="114">
        <f>SUM(J209:J213)</f>
        <v>18585</v>
      </c>
      <c r="K208" s="2"/>
      <c r="L208" s="2"/>
      <c r="M208" s="2"/>
      <c r="N208" s="2"/>
      <c r="O208" s="2"/>
      <c r="P208" s="2"/>
      <c r="Q208" s="2"/>
      <c r="R208" s="2"/>
      <c r="S208" s="2"/>
    </row>
    <row r="209" spans="1:19" ht="15.75" x14ac:dyDescent="0.25">
      <c r="A209" s="162"/>
      <c r="B209" s="87"/>
      <c r="C209" s="138"/>
      <c r="D209" s="139"/>
      <c r="E209" s="124">
        <v>18</v>
      </c>
      <c r="F209" s="124" t="str">
        <f>VLOOKUP(E209,Danh_muc_VL_DC_TB!$A$38:$D$65,2)</f>
        <v>Khăn lau</v>
      </c>
      <c r="G209" s="124" t="str">
        <f>VLOOKUP(E209,Danh_muc_VL_DC_TB!$A$38:$D$65,3)</f>
        <v>Cái</v>
      </c>
      <c r="H209" s="114">
        <f>VLOOKUP(E209,Danh_muc_VL_DC_TB!$A$38:$D$65,4)</f>
        <v>18000</v>
      </c>
      <c r="I209" s="137">
        <f>ROUND(I197*1.5,3)</f>
        <v>1.4999999999999999E-2</v>
      </c>
      <c r="J209" s="114">
        <f t="shared" ref="J209:J213" si="42">ROUND(H209*I209,0)</f>
        <v>270</v>
      </c>
      <c r="K209" s="2"/>
      <c r="L209" s="2"/>
      <c r="M209" s="2"/>
      <c r="N209" s="2"/>
      <c r="O209" s="2"/>
      <c r="P209" s="2"/>
      <c r="Q209" s="2"/>
      <c r="R209" s="2"/>
      <c r="S209" s="2"/>
    </row>
    <row r="210" spans="1:19" ht="15.75" x14ac:dyDescent="0.25">
      <c r="A210" s="162"/>
      <c r="B210" s="87"/>
      <c r="C210" s="138"/>
      <c r="D210" s="139"/>
      <c r="E210" s="124">
        <v>25</v>
      </c>
      <c r="F210" s="124" t="str">
        <f>VLOOKUP(E210,Danh_muc_VL_DC_TB!$A$38:$D$65,2)</f>
        <v>Thuốc tẩy rửa</v>
      </c>
      <c r="G210" s="124" t="str">
        <f>VLOOKUP(E210,Danh_muc_VL_DC_TB!$A$38:$D$65,3)</f>
        <v>Lít</v>
      </c>
      <c r="H210" s="114">
        <f>VLOOKUP(E210,Danh_muc_VL_DC_TB!$A$38:$D$65,4)</f>
        <v>35000</v>
      </c>
      <c r="I210" s="137">
        <f t="shared" ref="I210:I213" si="43">ROUND(I198*1.5,3)</f>
        <v>2.1000000000000001E-2</v>
      </c>
      <c r="J210" s="114">
        <f t="shared" si="42"/>
        <v>735</v>
      </c>
      <c r="K210" s="2"/>
      <c r="L210" s="2"/>
      <c r="M210" s="2"/>
      <c r="N210" s="2"/>
      <c r="O210" s="2"/>
      <c r="P210" s="2"/>
      <c r="Q210" s="2"/>
      <c r="R210" s="2"/>
      <c r="S210" s="2"/>
    </row>
    <row r="211" spans="1:19" ht="15.75" x14ac:dyDescent="0.25">
      <c r="A211" s="162"/>
      <c r="B211" s="87"/>
      <c r="C211" s="138"/>
      <c r="D211" s="139"/>
      <c r="E211" s="124">
        <v>23</v>
      </c>
      <c r="F211" s="124" t="str">
        <f>VLOOKUP(E211,Danh_muc_VL_DC_TB!$A$38:$D$65,2)</f>
        <v>Thuốc diệt mối</v>
      </c>
      <c r="G211" s="124" t="str">
        <f>VLOOKUP(E211,Danh_muc_VL_DC_TB!$A$38:$D$65,3)</f>
        <v>Kg</v>
      </c>
      <c r="H211" s="114">
        <f>VLOOKUP(E211,Danh_muc_VL_DC_TB!$A$38:$D$65,4)</f>
        <v>800000</v>
      </c>
      <c r="I211" s="137">
        <f t="shared" si="43"/>
        <v>1.4999999999999999E-2</v>
      </c>
      <c r="J211" s="114">
        <f t="shared" si="42"/>
        <v>12000</v>
      </c>
      <c r="K211" s="2"/>
      <c r="L211" s="2"/>
      <c r="M211" s="2"/>
      <c r="N211" s="2"/>
      <c r="O211" s="2"/>
      <c r="P211" s="2"/>
      <c r="Q211" s="2"/>
      <c r="R211" s="2"/>
      <c r="S211" s="2"/>
    </row>
    <row r="212" spans="1:19" ht="15.75" x14ac:dyDescent="0.25">
      <c r="A212" s="162"/>
      <c r="B212" s="87"/>
      <c r="C212" s="138"/>
      <c r="D212" s="139"/>
      <c r="E212" s="124">
        <v>22</v>
      </c>
      <c r="F212" s="124" t="str">
        <f>VLOOKUP(E212,Danh_muc_VL_DC_TB!$A$38:$D$65,2)</f>
        <v>Thuốc diệt côn trùng</v>
      </c>
      <c r="G212" s="124" t="str">
        <f>VLOOKUP(E212,Danh_muc_VL_DC_TB!$A$38:$D$65,3)</f>
        <v>Hộp</v>
      </c>
      <c r="H212" s="114">
        <f>VLOOKUP(E212,Danh_muc_VL_DC_TB!$A$38:$D$65,4)</f>
        <v>570000</v>
      </c>
      <c r="I212" s="137">
        <f t="shared" si="43"/>
        <v>6.0000000000000001E-3</v>
      </c>
      <c r="J212" s="114">
        <f t="shared" si="42"/>
        <v>3420</v>
      </c>
      <c r="K212" s="2"/>
      <c r="L212" s="2"/>
      <c r="M212" s="2"/>
      <c r="N212" s="2"/>
      <c r="O212" s="2"/>
      <c r="P212" s="2"/>
      <c r="Q212" s="2"/>
      <c r="R212" s="2"/>
      <c r="S212" s="2"/>
    </row>
    <row r="213" spans="1:19" ht="15.75" x14ac:dyDescent="0.25">
      <c r="A213" s="162"/>
      <c r="B213" s="87"/>
      <c r="C213" s="138"/>
      <c r="D213" s="139"/>
      <c r="E213" s="124">
        <v>24</v>
      </c>
      <c r="F213" s="124" t="str">
        <f>VLOOKUP(E213,Danh_muc_VL_DC_TB!$A$38:$D$65,2)</f>
        <v>Thuốc diệt vi sinh vật</v>
      </c>
      <c r="G213" s="124" t="str">
        <f>VLOOKUP(E213,Danh_muc_VL_DC_TB!$A$38:$D$65,3)</f>
        <v>Lít</v>
      </c>
      <c r="H213" s="114">
        <f>VLOOKUP(E213,Danh_muc_VL_DC_TB!$A$38:$D$65,4)</f>
        <v>360000</v>
      </c>
      <c r="I213" s="137">
        <f t="shared" si="43"/>
        <v>6.0000000000000001E-3</v>
      </c>
      <c r="J213" s="114">
        <f t="shared" si="42"/>
        <v>2160</v>
      </c>
      <c r="K213" s="2"/>
      <c r="L213" s="2"/>
      <c r="M213" s="2"/>
      <c r="N213" s="2"/>
      <c r="O213" s="2"/>
      <c r="P213" s="2"/>
      <c r="Q213" s="2"/>
      <c r="R213" s="2"/>
      <c r="S213" s="2"/>
    </row>
    <row r="214" spans="1:19" ht="31.5" x14ac:dyDescent="0.25">
      <c r="A214" s="162" t="s">
        <v>220</v>
      </c>
      <c r="B214" s="87" t="s">
        <v>52</v>
      </c>
      <c r="C214" s="82"/>
      <c r="D214" s="131"/>
      <c r="E214" s="133"/>
      <c r="F214" s="133"/>
      <c r="G214" s="133"/>
      <c r="H214" s="114"/>
      <c r="I214" s="137"/>
      <c r="J214" s="114"/>
      <c r="K214" s="2"/>
      <c r="L214" s="2"/>
      <c r="M214" s="2"/>
      <c r="N214" s="2"/>
      <c r="O214" s="2"/>
      <c r="P214" s="2"/>
      <c r="Q214" s="2"/>
      <c r="R214" s="2"/>
      <c r="S214" s="2"/>
    </row>
    <row r="215" spans="1:19" ht="31.5" x14ac:dyDescent="0.25">
      <c r="A215" s="162"/>
      <c r="B215" s="87" t="s">
        <v>306</v>
      </c>
      <c r="C215" s="82" t="s">
        <v>53</v>
      </c>
      <c r="D215" s="131" t="s">
        <v>309</v>
      </c>
      <c r="E215" s="133"/>
      <c r="F215" s="133"/>
      <c r="G215" s="133"/>
      <c r="H215" s="114"/>
      <c r="I215" s="137"/>
      <c r="J215" s="114">
        <f>SUM(J216:J217)</f>
        <v>24400</v>
      </c>
      <c r="K215" s="2"/>
      <c r="L215" s="2"/>
      <c r="M215" s="2"/>
      <c r="N215" s="2"/>
      <c r="O215" s="2"/>
      <c r="P215" s="2"/>
      <c r="Q215" s="2"/>
      <c r="R215" s="2"/>
      <c r="S215" s="2"/>
    </row>
    <row r="216" spans="1:19" ht="15.75" x14ac:dyDescent="0.25">
      <c r="A216" s="162"/>
      <c r="B216" s="87"/>
      <c r="C216" s="138"/>
      <c r="D216" s="139"/>
      <c r="E216" s="124">
        <v>13</v>
      </c>
      <c r="F216" s="124" t="str">
        <f>VLOOKUP(E216,Danh_muc_VL_DC_TB!$A$38:$D$65,2)</f>
        <v>Giấy A4</v>
      </c>
      <c r="G216" s="124" t="str">
        <f>VLOOKUP(E216,Danh_muc_VL_DC_TB!$A$38:$D$65,3)</f>
        <v>Gram</v>
      </c>
      <c r="H216" s="114">
        <f>VLOOKUP(E216,Danh_muc_VL_DC_TB!$A$38:$D$65,4)</f>
        <v>74000</v>
      </c>
      <c r="I216" s="137">
        <v>0.1</v>
      </c>
      <c r="J216" s="114">
        <f t="shared" ref="J216:J217" si="44">ROUND(H216*I216,0)</f>
        <v>7400</v>
      </c>
      <c r="K216" s="2"/>
      <c r="L216" s="2"/>
      <c r="M216" s="2"/>
      <c r="N216" s="2"/>
      <c r="O216" s="2"/>
      <c r="P216" s="2"/>
      <c r="Q216" s="2"/>
      <c r="R216" s="2"/>
      <c r="S216" s="2"/>
    </row>
    <row r="217" spans="1:19" ht="15.75" x14ac:dyDescent="0.25">
      <c r="A217" s="162"/>
      <c r="B217" s="87"/>
      <c r="C217" s="138"/>
      <c r="D217" s="139"/>
      <c r="E217" s="124">
        <v>19</v>
      </c>
      <c r="F217" s="124" t="str">
        <f>VLOOKUP(E217,Danh_muc_VL_DC_TB!$A$38:$D$65,2)</f>
        <v>Mực in A4</v>
      </c>
      <c r="G217" s="124" t="str">
        <f>VLOOKUP(E217,Danh_muc_VL_DC_TB!$A$38:$D$65,3)</f>
        <v>Hộp</v>
      </c>
      <c r="H217" s="114">
        <f>VLOOKUP(E217,Danh_muc_VL_DC_TB!$A$38:$D$65,4)</f>
        <v>850000</v>
      </c>
      <c r="I217" s="137">
        <v>0.02</v>
      </c>
      <c r="J217" s="114">
        <f t="shared" si="44"/>
        <v>17000</v>
      </c>
      <c r="K217" s="2"/>
      <c r="L217" s="2"/>
      <c r="M217" s="2"/>
      <c r="N217" s="2"/>
      <c r="O217" s="2"/>
      <c r="P217" s="2"/>
      <c r="Q217" s="2"/>
      <c r="R217" s="2"/>
      <c r="S217" s="2"/>
    </row>
    <row r="218" spans="1:19" ht="31.5" x14ac:dyDescent="0.25">
      <c r="A218" s="162"/>
      <c r="B218" s="87" t="s">
        <v>307</v>
      </c>
      <c r="C218" s="82" t="s">
        <v>53</v>
      </c>
      <c r="D218" s="131" t="s">
        <v>310</v>
      </c>
      <c r="E218" s="133"/>
      <c r="F218" s="133"/>
      <c r="G218" s="133"/>
      <c r="H218" s="114"/>
      <c r="I218" s="137"/>
      <c r="J218" s="114">
        <f>SUM(J219:J220)</f>
        <v>29280</v>
      </c>
      <c r="K218" s="2"/>
      <c r="L218" s="2"/>
      <c r="M218" s="2"/>
      <c r="N218" s="2"/>
      <c r="O218" s="2"/>
      <c r="P218" s="2"/>
      <c r="Q218" s="2"/>
      <c r="R218" s="2"/>
      <c r="S218" s="2"/>
    </row>
    <row r="219" spans="1:19" ht="15.75" x14ac:dyDescent="0.25">
      <c r="A219" s="162"/>
      <c r="B219" s="87"/>
      <c r="C219" s="138"/>
      <c r="D219" s="139"/>
      <c r="E219" s="124">
        <v>13</v>
      </c>
      <c r="F219" s="124" t="str">
        <f>VLOOKUP(E219,Danh_muc_VL_DC_TB!$A$38:$D$65,2)</f>
        <v>Giấy A4</v>
      </c>
      <c r="G219" s="124" t="str">
        <f>VLOOKUP(E219,Danh_muc_VL_DC_TB!$A$38:$D$65,3)</f>
        <v>Gram</v>
      </c>
      <c r="H219" s="114">
        <f>VLOOKUP(E219,Danh_muc_VL_DC_TB!$A$38:$D$65,4)</f>
        <v>74000</v>
      </c>
      <c r="I219" s="137">
        <f>ROUND(I216*1.2,3)</f>
        <v>0.12</v>
      </c>
      <c r="J219" s="114">
        <f t="shared" ref="J219:J220" si="45">ROUND(H219*I219,0)</f>
        <v>8880</v>
      </c>
      <c r="K219" s="2"/>
      <c r="L219" s="2"/>
      <c r="M219" s="2"/>
      <c r="N219" s="2"/>
      <c r="O219" s="2"/>
      <c r="P219" s="2"/>
      <c r="Q219" s="2"/>
      <c r="R219" s="2"/>
      <c r="S219" s="2"/>
    </row>
    <row r="220" spans="1:19" ht="15.75" x14ac:dyDescent="0.25">
      <c r="A220" s="162"/>
      <c r="B220" s="87"/>
      <c r="C220" s="138"/>
      <c r="D220" s="139"/>
      <c r="E220" s="124">
        <v>19</v>
      </c>
      <c r="F220" s="124" t="str">
        <f>VLOOKUP(E220,Danh_muc_VL_DC_TB!$A$38:$D$65,2)</f>
        <v>Mực in A4</v>
      </c>
      <c r="G220" s="124" t="str">
        <f>VLOOKUP(E220,Danh_muc_VL_DC_TB!$A$38:$D$65,3)</f>
        <v>Hộp</v>
      </c>
      <c r="H220" s="114">
        <f>VLOOKUP(E220,Danh_muc_VL_DC_TB!$A$38:$D$65,4)</f>
        <v>850000</v>
      </c>
      <c r="I220" s="137">
        <f>ROUND(I217*1.2,3)</f>
        <v>2.4E-2</v>
      </c>
      <c r="J220" s="114">
        <f t="shared" si="45"/>
        <v>20400</v>
      </c>
      <c r="K220" s="2"/>
      <c r="L220" s="2"/>
      <c r="M220" s="2"/>
      <c r="N220" s="2"/>
      <c r="O220" s="2"/>
      <c r="P220" s="2"/>
      <c r="Q220" s="2"/>
      <c r="R220" s="2"/>
      <c r="S220" s="2"/>
    </row>
    <row r="221" spans="1:19" ht="31.5" x14ac:dyDescent="0.25">
      <c r="A221" s="162"/>
      <c r="B221" s="87" t="s">
        <v>308</v>
      </c>
      <c r="C221" s="82" t="s">
        <v>53</v>
      </c>
      <c r="D221" s="131" t="s">
        <v>311</v>
      </c>
      <c r="E221" s="133"/>
      <c r="F221" s="133"/>
      <c r="G221" s="133"/>
      <c r="H221" s="114"/>
      <c r="I221" s="137"/>
      <c r="J221" s="114">
        <f>SUM(J222:J223)</f>
        <v>43920</v>
      </c>
      <c r="K221" s="2"/>
      <c r="L221" s="2"/>
      <c r="M221" s="2"/>
      <c r="N221" s="2"/>
      <c r="O221" s="2"/>
      <c r="P221" s="2"/>
      <c r="Q221" s="2"/>
      <c r="R221" s="2"/>
      <c r="S221" s="2"/>
    </row>
    <row r="222" spans="1:19" ht="15.75" x14ac:dyDescent="0.25">
      <c r="A222" s="162"/>
      <c r="B222" s="87"/>
      <c r="C222" s="138"/>
      <c r="D222" s="139"/>
      <c r="E222" s="124">
        <v>13</v>
      </c>
      <c r="F222" s="124" t="str">
        <f>VLOOKUP(E222,Danh_muc_VL_DC_TB!$A$38:$D$65,2)</f>
        <v>Giấy A4</v>
      </c>
      <c r="G222" s="124" t="str">
        <f>VLOOKUP(E222,Danh_muc_VL_DC_TB!$A$38:$D$65,3)</f>
        <v>Gram</v>
      </c>
      <c r="H222" s="114">
        <f>VLOOKUP(E222,Danh_muc_VL_DC_TB!$A$38:$D$65,4)</f>
        <v>74000</v>
      </c>
      <c r="I222" s="137">
        <f>ROUND(I219*1.5,3)</f>
        <v>0.18</v>
      </c>
      <c r="J222" s="114">
        <f t="shared" ref="J222:J223" si="46">ROUND(H222*I222,0)</f>
        <v>13320</v>
      </c>
      <c r="K222" s="2"/>
      <c r="L222" s="2"/>
      <c r="M222" s="2"/>
      <c r="N222" s="2"/>
      <c r="O222" s="2"/>
      <c r="P222" s="2"/>
      <c r="Q222" s="2"/>
      <c r="R222" s="2"/>
      <c r="S222" s="2"/>
    </row>
    <row r="223" spans="1:19" ht="15.75" x14ac:dyDescent="0.25">
      <c r="A223" s="162"/>
      <c r="B223" s="87"/>
      <c r="C223" s="138"/>
      <c r="D223" s="139"/>
      <c r="E223" s="124">
        <v>19</v>
      </c>
      <c r="F223" s="124" t="str">
        <f>VLOOKUP(E223,Danh_muc_VL_DC_TB!$A$38:$D$65,2)</f>
        <v>Mực in A4</v>
      </c>
      <c r="G223" s="124" t="str">
        <f>VLOOKUP(E223,Danh_muc_VL_DC_TB!$A$38:$D$65,3)</f>
        <v>Hộp</v>
      </c>
      <c r="H223" s="114">
        <f>VLOOKUP(E223,Danh_muc_VL_DC_TB!$A$38:$D$65,4)</f>
        <v>850000</v>
      </c>
      <c r="I223" s="137">
        <f>ROUND(I220*1.5,3)</f>
        <v>3.5999999999999997E-2</v>
      </c>
      <c r="J223" s="114">
        <f t="shared" si="46"/>
        <v>30600</v>
      </c>
      <c r="K223" s="2"/>
      <c r="L223" s="2"/>
      <c r="M223" s="2"/>
      <c r="N223" s="2"/>
      <c r="O223" s="2"/>
      <c r="P223" s="2"/>
      <c r="Q223" s="2"/>
      <c r="R223" s="2"/>
      <c r="S223" s="2"/>
    </row>
    <row r="224" spans="1:19" ht="31.5" x14ac:dyDescent="0.25">
      <c r="A224" s="177" t="s">
        <v>221</v>
      </c>
      <c r="B224" s="136" t="s">
        <v>54</v>
      </c>
      <c r="C224" s="135"/>
      <c r="D224" s="101"/>
      <c r="E224" s="133"/>
      <c r="F224" s="133"/>
      <c r="G224" s="133"/>
      <c r="H224" s="114"/>
      <c r="I224" s="137"/>
      <c r="J224" s="114"/>
      <c r="K224" s="2"/>
      <c r="L224" s="2"/>
      <c r="M224" s="2"/>
      <c r="N224" s="2"/>
      <c r="O224" s="2"/>
      <c r="P224" s="2"/>
      <c r="Q224" s="2"/>
      <c r="R224" s="2"/>
      <c r="S224" s="2"/>
    </row>
    <row r="225" spans="1:19" ht="31.5" x14ac:dyDescent="0.25">
      <c r="A225" s="162" t="s">
        <v>222</v>
      </c>
      <c r="B225" s="87" t="s">
        <v>54</v>
      </c>
      <c r="C225" s="82"/>
      <c r="D225" s="82"/>
      <c r="E225" s="133"/>
      <c r="F225" s="133"/>
      <c r="G225" s="133"/>
      <c r="H225" s="114"/>
      <c r="I225" s="137"/>
      <c r="J225" s="114"/>
      <c r="K225" s="2"/>
      <c r="L225" s="2"/>
      <c r="M225" s="2"/>
      <c r="N225" s="2"/>
      <c r="O225" s="2"/>
      <c r="P225" s="2"/>
      <c r="Q225" s="2"/>
      <c r="R225" s="2"/>
      <c r="S225" s="2"/>
    </row>
    <row r="226" spans="1:19" ht="31.5" x14ac:dyDescent="0.25">
      <c r="A226" s="162"/>
      <c r="B226" s="87" t="s">
        <v>306</v>
      </c>
      <c r="C226" s="82" t="s">
        <v>27</v>
      </c>
      <c r="D226" s="131" t="s">
        <v>309</v>
      </c>
      <c r="E226" s="133"/>
      <c r="F226" s="133"/>
      <c r="G226" s="133"/>
      <c r="H226" s="114"/>
      <c r="I226" s="137"/>
      <c r="J226" s="114">
        <f>SUM(J227:J228)</f>
        <v>2700</v>
      </c>
      <c r="K226" s="2"/>
      <c r="L226" s="2"/>
      <c r="M226" s="2"/>
      <c r="N226" s="2"/>
      <c r="O226" s="2"/>
      <c r="P226" s="2"/>
      <c r="Q226" s="2"/>
      <c r="R226" s="2"/>
      <c r="S226" s="2"/>
    </row>
    <row r="227" spans="1:19" ht="15.75" x14ac:dyDescent="0.25">
      <c r="A227" s="162"/>
      <c r="B227" s="87"/>
      <c r="C227" s="138"/>
      <c r="D227" s="139"/>
      <c r="E227" s="124">
        <v>18</v>
      </c>
      <c r="F227" s="124" t="str">
        <f>VLOOKUP(E227,Danh_muc_VL_DC_TB!$A$38:$D$65,2)</f>
        <v>Khăn lau</v>
      </c>
      <c r="G227" s="124" t="str">
        <f>VLOOKUP(E227,Danh_muc_VL_DC_TB!$A$38:$D$65,3)</f>
        <v>Cái</v>
      </c>
      <c r="H227" s="114">
        <f>VLOOKUP(E227,Danh_muc_VL_DC_TB!$A$38:$D$65,4)</f>
        <v>18000</v>
      </c>
      <c r="I227" s="137">
        <v>0.1</v>
      </c>
      <c r="J227" s="114">
        <f t="shared" ref="J227:J228" si="47">ROUND(H227*I227,0)</f>
        <v>1800</v>
      </c>
      <c r="K227" s="2"/>
      <c r="L227" s="2"/>
      <c r="M227" s="2"/>
      <c r="N227" s="2"/>
      <c r="O227" s="2"/>
      <c r="P227" s="2"/>
      <c r="Q227" s="2"/>
      <c r="R227" s="2"/>
      <c r="S227" s="2"/>
    </row>
    <row r="228" spans="1:19" ht="15.75" x14ac:dyDescent="0.25">
      <c r="A228" s="162"/>
      <c r="B228" s="87"/>
      <c r="C228" s="138"/>
      <c r="D228" s="139"/>
      <c r="E228" s="124">
        <v>28</v>
      </c>
      <c r="F228" s="124" t="str">
        <f>VLOOKUP(E228,Danh_muc_VL_DC_TB!$A$38:$D$65,2)</f>
        <v>Xà phòng</v>
      </c>
      <c r="G228" s="124" t="str">
        <f>VLOOKUP(E228,Danh_muc_VL_DC_TB!$A$38:$D$65,3)</f>
        <v>Kg</v>
      </c>
      <c r="H228" s="114">
        <f>VLOOKUP(E228,Danh_muc_VL_DC_TB!$A$38:$D$65,4)</f>
        <v>45000</v>
      </c>
      <c r="I228" s="137">
        <v>0.02</v>
      </c>
      <c r="J228" s="114">
        <f t="shared" si="47"/>
        <v>900</v>
      </c>
      <c r="K228" s="2"/>
      <c r="L228" s="2"/>
      <c r="M228" s="2"/>
      <c r="N228" s="2"/>
      <c r="O228" s="2"/>
      <c r="P228" s="2"/>
      <c r="Q228" s="2"/>
      <c r="R228" s="2"/>
      <c r="S228" s="2"/>
    </row>
    <row r="229" spans="1:19" ht="31.5" x14ac:dyDescent="0.25">
      <c r="A229" s="162"/>
      <c r="B229" s="87" t="s">
        <v>307</v>
      </c>
      <c r="C229" s="82" t="s">
        <v>27</v>
      </c>
      <c r="D229" s="131" t="s">
        <v>310</v>
      </c>
      <c r="E229" s="133"/>
      <c r="F229" s="133"/>
      <c r="G229" s="133"/>
      <c r="H229" s="114"/>
      <c r="I229" s="137"/>
      <c r="J229" s="114">
        <f>SUM(J230:J231)</f>
        <v>3240</v>
      </c>
      <c r="K229" s="2"/>
      <c r="L229" s="2"/>
      <c r="M229" s="2"/>
      <c r="N229" s="2"/>
      <c r="O229" s="2"/>
      <c r="P229" s="2"/>
      <c r="Q229" s="2"/>
      <c r="R229" s="2"/>
      <c r="S229" s="2"/>
    </row>
    <row r="230" spans="1:19" ht="15.75" x14ac:dyDescent="0.25">
      <c r="A230" s="162"/>
      <c r="B230" s="87"/>
      <c r="C230" s="138"/>
      <c r="D230" s="139"/>
      <c r="E230" s="124">
        <v>18</v>
      </c>
      <c r="F230" s="124" t="str">
        <f>VLOOKUP(E230,Danh_muc_VL_DC_TB!$A$38:$D$65,2)</f>
        <v>Khăn lau</v>
      </c>
      <c r="G230" s="124" t="str">
        <f>VLOOKUP(E230,Danh_muc_VL_DC_TB!$A$38:$D$65,3)</f>
        <v>Cái</v>
      </c>
      <c r="H230" s="114">
        <f>VLOOKUP(E230,Danh_muc_VL_DC_TB!$A$38:$D$65,4)</f>
        <v>18000</v>
      </c>
      <c r="I230" s="137">
        <f>ROUND(I227*1.2,3)</f>
        <v>0.12</v>
      </c>
      <c r="J230" s="114">
        <f t="shared" ref="J230:J231" si="48">ROUND(H230*I230,0)</f>
        <v>2160</v>
      </c>
      <c r="K230" s="2"/>
      <c r="L230" s="2"/>
      <c r="M230" s="2"/>
      <c r="N230" s="2"/>
      <c r="O230" s="2"/>
      <c r="P230" s="2"/>
      <c r="Q230" s="2"/>
      <c r="R230" s="2"/>
      <c r="S230" s="2"/>
    </row>
    <row r="231" spans="1:19" ht="15.75" x14ac:dyDescent="0.25">
      <c r="A231" s="162"/>
      <c r="B231" s="87"/>
      <c r="C231" s="138"/>
      <c r="D231" s="139"/>
      <c r="E231" s="124">
        <v>28</v>
      </c>
      <c r="F231" s="124" t="str">
        <f>VLOOKUP(E231,Danh_muc_VL_DC_TB!$A$38:$D$65,2)</f>
        <v>Xà phòng</v>
      </c>
      <c r="G231" s="124" t="str">
        <f>VLOOKUP(E231,Danh_muc_VL_DC_TB!$A$38:$D$65,3)</f>
        <v>Kg</v>
      </c>
      <c r="H231" s="114">
        <f>VLOOKUP(E231,Danh_muc_VL_DC_TB!$A$38:$D$65,4)</f>
        <v>45000</v>
      </c>
      <c r="I231" s="137">
        <f>ROUND(I228*1.2,3)</f>
        <v>2.4E-2</v>
      </c>
      <c r="J231" s="114">
        <f t="shared" si="48"/>
        <v>1080</v>
      </c>
      <c r="K231" s="2"/>
      <c r="L231" s="2"/>
      <c r="M231" s="2"/>
      <c r="N231" s="2"/>
      <c r="O231" s="2"/>
      <c r="P231" s="2"/>
      <c r="Q231" s="2"/>
      <c r="R231" s="2"/>
      <c r="S231" s="2"/>
    </row>
    <row r="232" spans="1:19" ht="31.5" x14ac:dyDescent="0.25">
      <c r="A232" s="162"/>
      <c r="B232" s="87" t="s">
        <v>308</v>
      </c>
      <c r="C232" s="82" t="s">
        <v>27</v>
      </c>
      <c r="D232" s="131" t="s">
        <v>311</v>
      </c>
      <c r="E232" s="133"/>
      <c r="F232" s="133"/>
      <c r="G232" s="133"/>
      <c r="H232" s="114"/>
      <c r="I232" s="137"/>
      <c r="J232" s="114">
        <f>SUM(J233:J234)</f>
        <v>4860</v>
      </c>
      <c r="K232" s="2"/>
      <c r="L232" s="2"/>
      <c r="M232" s="2"/>
      <c r="N232" s="2"/>
      <c r="O232" s="2"/>
      <c r="P232" s="2"/>
      <c r="Q232" s="2"/>
      <c r="R232" s="2"/>
      <c r="S232" s="2"/>
    </row>
    <row r="233" spans="1:19" ht="15.75" x14ac:dyDescent="0.25">
      <c r="A233" s="162"/>
      <c r="B233" s="87"/>
      <c r="C233" s="138"/>
      <c r="D233" s="139"/>
      <c r="E233" s="124">
        <v>18</v>
      </c>
      <c r="F233" s="124" t="str">
        <f>VLOOKUP(E233,Danh_muc_VL_DC_TB!$A$38:$D$65,2)</f>
        <v>Khăn lau</v>
      </c>
      <c r="G233" s="124" t="str">
        <f>VLOOKUP(E233,Danh_muc_VL_DC_TB!$A$38:$D$65,3)</f>
        <v>Cái</v>
      </c>
      <c r="H233" s="114">
        <f>VLOOKUP(E233,Danh_muc_VL_DC_TB!$A$38:$D$65,4)</f>
        <v>18000</v>
      </c>
      <c r="I233" s="137">
        <f>ROUND(I230*1.5,3)</f>
        <v>0.18</v>
      </c>
      <c r="J233" s="114">
        <f t="shared" ref="J233:J234" si="49">ROUND(H233*I233,0)</f>
        <v>3240</v>
      </c>
      <c r="K233" s="2"/>
      <c r="L233" s="2"/>
      <c r="M233" s="2"/>
      <c r="N233" s="2"/>
      <c r="O233" s="2"/>
      <c r="P233" s="2"/>
      <c r="Q233" s="2"/>
      <c r="R233" s="2"/>
      <c r="S233" s="2"/>
    </row>
    <row r="234" spans="1:19" ht="15.75" x14ac:dyDescent="0.25">
      <c r="A234" s="162"/>
      <c r="B234" s="87"/>
      <c r="C234" s="138"/>
      <c r="D234" s="139"/>
      <c r="E234" s="124">
        <v>28</v>
      </c>
      <c r="F234" s="124" t="str">
        <f>VLOOKUP(E234,Danh_muc_VL_DC_TB!$A$38:$D$65,2)</f>
        <v>Xà phòng</v>
      </c>
      <c r="G234" s="124" t="str">
        <f>VLOOKUP(E234,Danh_muc_VL_DC_TB!$A$38:$D$65,3)</f>
        <v>Kg</v>
      </c>
      <c r="H234" s="114">
        <f>VLOOKUP(E234,Danh_muc_VL_DC_TB!$A$38:$D$65,4)</f>
        <v>45000</v>
      </c>
      <c r="I234" s="137">
        <f>ROUND(I231*1.5,3)</f>
        <v>3.5999999999999997E-2</v>
      </c>
      <c r="J234" s="114">
        <f t="shared" si="49"/>
        <v>1620</v>
      </c>
      <c r="K234" s="2"/>
      <c r="L234" s="2"/>
      <c r="M234" s="2"/>
      <c r="N234" s="2"/>
      <c r="O234" s="2"/>
      <c r="P234" s="2"/>
      <c r="Q234" s="2"/>
      <c r="R234" s="2"/>
      <c r="S234" s="2"/>
    </row>
    <row r="235" spans="1:19" ht="47.25" x14ac:dyDescent="0.25">
      <c r="A235" s="162" t="s">
        <v>223</v>
      </c>
      <c r="B235" s="87" t="s">
        <v>55</v>
      </c>
      <c r="C235" s="82"/>
      <c r="D235" s="82"/>
      <c r="E235" s="133"/>
      <c r="F235" s="133"/>
      <c r="G235" s="133"/>
      <c r="H235" s="114"/>
      <c r="I235" s="137"/>
      <c r="J235" s="114"/>
      <c r="K235" s="2"/>
      <c r="L235" s="2"/>
      <c r="M235" s="2"/>
      <c r="N235" s="2"/>
      <c r="O235" s="2"/>
      <c r="P235" s="2"/>
      <c r="Q235" s="2"/>
      <c r="R235" s="2"/>
      <c r="S235" s="2"/>
    </row>
    <row r="236" spans="1:19" ht="15.75" x14ac:dyDescent="0.25">
      <c r="A236" s="177" t="s">
        <v>224</v>
      </c>
      <c r="B236" s="136" t="s">
        <v>56</v>
      </c>
      <c r="C236" s="135"/>
      <c r="D236" s="135"/>
      <c r="E236" s="133"/>
      <c r="F236" s="133"/>
      <c r="G236" s="133"/>
      <c r="H236" s="114"/>
      <c r="I236" s="137"/>
      <c r="J236" s="114"/>
      <c r="K236" s="2"/>
      <c r="L236" s="2"/>
      <c r="M236" s="2"/>
      <c r="N236" s="2"/>
      <c r="O236" s="2"/>
      <c r="P236" s="2"/>
      <c r="Q236" s="2"/>
      <c r="R236" s="2"/>
      <c r="S236" s="2"/>
    </row>
    <row r="237" spans="1:19" ht="47.25" x14ac:dyDescent="0.25">
      <c r="A237" s="162" t="s">
        <v>225</v>
      </c>
      <c r="B237" s="87" t="s">
        <v>444</v>
      </c>
      <c r="C237" s="82" t="s">
        <v>45</v>
      </c>
      <c r="D237" s="82"/>
      <c r="E237" s="133"/>
      <c r="F237" s="133"/>
      <c r="G237" s="133"/>
      <c r="H237" s="114"/>
      <c r="I237" s="137"/>
      <c r="J237" s="114">
        <f>SUM(J238)</f>
        <v>11</v>
      </c>
      <c r="K237" s="2"/>
      <c r="L237" s="2"/>
      <c r="M237" s="2"/>
      <c r="N237" s="2"/>
      <c r="O237" s="2"/>
      <c r="P237" s="2"/>
      <c r="Q237" s="2"/>
      <c r="R237" s="2"/>
      <c r="S237" s="2"/>
    </row>
    <row r="238" spans="1:19" ht="15.75" x14ac:dyDescent="0.25">
      <c r="A238" s="162"/>
      <c r="B238" s="87"/>
      <c r="C238" s="138"/>
      <c r="D238" s="138"/>
      <c r="E238" s="124">
        <v>3</v>
      </c>
      <c r="F238" s="124" t="str">
        <f>VLOOKUP(E238,Danh_muc_VL_DC_TB!$A$38:$D$65,2)</f>
        <v>Bông lau</v>
      </c>
      <c r="G238" s="124" t="str">
        <f>VLOOKUP(E238,Danh_muc_VL_DC_TB!$A$38:$D$65,3)</f>
        <v>Kg</v>
      </c>
      <c r="H238" s="114">
        <f>VLOOKUP(E238,Danh_muc_VL_DC_TB!$A$38:$D$65,4)</f>
        <v>18500</v>
      </c>
      <c r="I238" s="137">
        <v>5.9999999999999995E-4</v>
      </c>
      <c r="J238" s="114">
        <f t="shared" ref="J238" si="50">ROUND(H238*I238,0)</f>
        <v>11</v>
      </c>
      <c r="K238" s="2"/>
      <c r="L238" s="2"/>
      <c r="M238" s="2"/>
      <c r="N238" s="2"/>
      <c r="O238" s="2"/>
      <c r="P238" s="2"/>
      <c r="Q238" s="2"/>
      <c r="R238" s="2"/>
      <c r="S238" s="2"/>
    </row>
    <row r="239" spans="1:19" ht="63" x14ac:dyDescent="0.25">
      <c r="A239" s="162" t="s">
        <v>226</v>
      </c>
      <c r="B239" s="87" t="s">
        <v>445</v>
      </c>
      <c r="C239" s="82" t="s">
        <v>45</v>
      </c>
      <c r="D239" s="82"/>
      <c r="E239" s="133"/>
      <c r="F239" s="133"/>
      <c r="G239" s="133"/>
      <c r="H239" s="114"/>
      <c r="I239" s="137"/>
      <c r="J239" s="114">
        <f>SUM(J240:J241)</f>
        <v>15638</v>
      </c>
      <c r="K239" s="2"/>
      <c r="L239" s="2"/>
      <c r="M239" s="2"/>
      <c r="N239" s="2"/>
      <c r="O239" s="2"/>
      <c r="P239" s="2"/>
      <c r="Q239" s="2"/>
      <c r="R239" s="2"/>
      <c r="S239" s="2"/>
    </row>
    <row r="240" spans="1:19" ht="15.75" x14ac:dyDescent="0.25">
      <c r="A240" s="162"/>
      <c r="B240" s="87"/>
      <c r="C240" s="138"/>
      <c r="D240" s="138"/>
      <c r="E240" s="124">
        <v>13</v>
      </c>
      <c r="F240" s="124" t="str">
        <f>VLOOKUP(E240,Danh_muc_VL_DC_TB!$A$38:$D$65,2)</f>
        <v>Giấy A4</v>
      </c>
      <c r="G240" s="124" t="str">
        <f>VLOOKUP(E240,Danh_muc_VL_DC_TB!$A$38:$D$65,3)</f>
        <v>Gram</v>
      </c>
      <c r="H240" s="114">
        <f>VLOOKUP(E240,Danh_muc_VL_DC_TB!$A$38:$D$65,4)</f>
        <v>74000</v>
      </c>
      <c r="I240" s="137">
        <v>6.2E-2</v>
      </c>
      <c r="J240" s="114">
        <f t="shared" ref="J240:J241" si="51">ROUND(H240*I240,0)</f>
        <v>4588</v>
      </c>
      <c r="K240" s="2"/>
      <c r="L240" s="2"/>
      <c r="M240" s="2"/>
      <c r="N240" s="2"/>
      <c r="O240" s="2"/>
      <c r="P240" s="2"/>
      <c r="Q240" s="2"/>
      <c r="R240" s="2"/>
      <c r="S240" s="2"/>
    </row>
    <row r="241" spans="1:19" ht="15.75" x14ac:dyDescent="0.25">
      <c r="A241" s="162"/>
      <c r="B241" s="87"/>
      <c r="C241" s="138"/>
      <c r="D241" s="138"/>
      <c r="E241" s="124">
        <v>19</v>
      </c>
      <c r="F241" s="124" t="str">
        <f>VLOOKUP(E241,Danh_muc_VL_DC_TB!$A$38:$D$65,2)</f>
        <v>Mực in A4</v>
      </c>
      <c r="G241" s="124" t="str">
        <f>VLOOKUP(E241,Danh_muc_VL_DC_TB!$A$38:$D$65,3)</f>
        <v>Hộp</v>
      </c>
      <c r="H241" s="114">
        <f>VLOOKUP(E241,Danh_muc_VL_DC_TB!$A$38:$D$65,4)</f>
        <v>850000</v>
      </c>
      <c r="I241" s="137">
        <v>1.2999999999999999E-2</v>
      </c>
      <c r="J241" s="114">
        <f t="shared" si="51"/>
        <v>11050</v>
      </c>
      <c r="K241" s="2"/>
      <c r="L241" s="2"/>
      <c r="M241" s="2"/>
      <c r="N241" s="2"/>
      <c r="O241" s="2"/>
      <c r="P241" s="2"/>
      <c r="Q241" s="2"/>
      <c r="R241" s="2"/>
      <c r="S241" s="2"/>
    </row>
    <row r="242" spans="1:19" ht="31.5" x14ac:dyDescent="0.25">
      <c r="A242" s="162" t="s">
        <v>227</v>
      </c>
      <c r="B242" s="87" t="s">
        <v>59</v>
      </c>
      <c r="C242" s="82" t="s">
        <v>47</v>
      </c>
      <c r="D242" s="82"/>
      <c r="E242" s="133"/>
      <c r="F242" s="133"/>
      <c r="G242" s="133"/>
      <c r="H242" s="114"/>
      <c r="I242" s="137"/>
      <c r="J242" s="114">
        <v>0</v>
      </c>
      <c r="K242" s="2"/>
      <c r="L242" s="2"/>
      <c r="M242" s="2"/>
      <c r="N242" s="2"/>
      <c r="O242" s="2"/>
      <c r="P242" s="2"/>
      <c r="Q242" s="2"/>
      <c r="R242" s="2"/>
      <c r="S242" s="2"/>
    </row>
    <row r="243" spans="1:19" ht="31.5" x14ac:dyDescent="0.25">
      <c r="A243" s="162" t="s">
        <v>228</v>
      </c>
      <c r="B243" s="87" t="s">
        <v>60</v>
      </c>
      <c r="C243" s="82" t="s">
        <v>47</v>
      </c>
      <c r="D243" s="82"/>
      <c r="E243" s="133"/>
      <c r="F243" s="133"/>
      <c r="G243" s="133"/>
      <c r="H243" s="114"/>
      <c r="I243" s="137"/>
      <c r="J243" s="114">
        <v>0</v>
      </c>
      <c r="K243" s="2"/>
      <c r="L243" s="2"/>
      <c r="M243" s="2"/>
      <c r="N243" s="2"/>
      <c r="O243" s="2"/>
      <c r="P243" s="2"/>
      <c r="Q243" s="2"/>
      <c r="R243" s="2"/>
      <c r="S243" s="2"/>
    </row>
    <row r="244" spans="1:19" ht="47.25" x14ac:dyDescent="0.25">
      <c r="A244" s="162" t="s">
        <v>229</v>
      </c>
      <c r="B244" s="100" t="s">
        <v>424</v>
      </c>
      <c r="C244" s="82"/>
      <c r="D244" s="82"/>
      <c r="E244" s="133"/>
      <c r="F244" s="133"/>
      <c r="G244" s="133"/>
      <c r="H244" s="114"/>
      <c r="I244" s="137"/>
      <c r="J244" s="114">
        <v>0</v>
      </c>
      <c r="K244" s="2"/>
      <c r="L244" s="2"/>
      <c r="M244" s="2"/>
      <c r="N244" s="2"/>
      <c r="O244" s="2"/>
      <c r="P244" s="2"/>
      <c r="Q244" s="2"/>
      <c r="R244" s="2"/>
      <c r="S244" s="2"/>
    </row>
    <row r="245" spans="1:19" ht="31.5" x14ac:dyDescent="0.25">
      <c r="A245" s="177" t="s">
        <v>230</v>
      </c>
      <c r="B245" s="136" t="s">
        <v>61</v>
      </c>
      <c r="C245" s="135"/>
      <c r="D245" s="135"/>
      <c r="E245" s="133"/>
      <c r="F245" s="133"/>
      <c r="G245" s="133"/>
      <c r="H245" s="114"/>
      <c r="I245" s="137"/>
      <c r="J245" s="114"/>
      <c r="K245" s="2"/>
      <c r="L245" s="2"/>
      <c r="M245" s="2"/>
      <c r="N245" s="2"/>
      <c r="O245" s="2"/>
      <c r="P245" s="2"/>
      <c r="Q245" s="2"/>
      <c r="R245" s="2"/>
      <c r="S245" s="2"/>
    </row>
    <row r="246" spans="1:19" ht="63" x14ac:dyDescent="0.25">
      <c r="A246" s="162" t="s">
        <v>231</v>
      </c>
      <c r="B246" s="87" t="s">
        <v>62</v>
      </c>
      <c r="C246" s="82"/>
      <c r="D246" s="82"/>
      <c r="E246" s="133"/>
      <c r="F246" s="133"/>
      <c r="G246" s="133"/>
      <c r="H246" s="114"/>
      <c r="I246" s="137"/>
      <c r="J246" s="114"/>
      <c r="K246" s="2"/>
      <c r="L246" s="2"/>
      <c r="M246" s="2"/>
      <c r="N246" s="2"/>
      <c r="O246" s="2"/>
      <c r="P246" s="2"/>
      <c r="Q246" s="2"/>
      <c r="R246" s="2"/>
      <c r="S246" s="2"/>
    </row>
    <row r="247" spans="1:19" ht="31.5" x14ac:dyDescent="0.25">
      <c r="A247" s="162"/>
      <c r="B247" s="87" t="s">
        <v>312</v>
      </c>
      <c r="C247" s="82" t="s">
        <v>318</v>
      </c>
      <c r="D247" s="82" t="s">
        <v>323</v>
      </c>
      <c r="E247" s="133"/>
      <c r="F247" s="133"/>
      <c r="G247" s="133"/>
      <c r="H247" s="114"/>
      <c r="I247" s="137"/>
      <c r="J247" s="114"/>
      <c r="K247" s="2"/>
      <c r="L247" s="2"/>
      <c r="M247" s="2"/>
      <c r="N247" s="2"/>
      <c r="O247" s="2"/>
      <c r="P247" s="2"/>
      <c r="Q247" s="2"/>
      <c r="R247" s="2"/>
      <c r="S247" s="2"/>
    </row>
    <row r="248" spans="1:19" ht="31.5" x14ac:dyDescent="0.25">
      <c r="A248" s="162"/>
      <c r="B248" s="87" t="s">
        <v>313</v>
      </c>
      <c r="C248" s="82" t="s">
        <v>63</v>
      </c>
      <c r="D248" s="82" t="s">
        <v>309</v>
      </c>
      <c r="E248" s="133"/>
      <c r="F248" s="133"/>
      <c r="G248" s="133"/>
      <c r="H248" s="114"/>
      <c r="I248" s="137"/>
      <c r="J248" s="114"/>
      <c r="K248" s="2"/>
      <c r="L248" s="2"/>
      <c r="M248" s="2"/>
      <c r="N248" s="2"/>
      <c r="O248" s="2"/>
      <c r="P248" s="2"/>
      <c r="Q248" s="2"/>
      <c r="R248" s="2"/>
      <c r="S248" s="2"/>
    </row>
    <row r="249" spans="1:19" ht="31.5" x14ac:dyDescent="0.25">
      <c r="A249" s="162"/>
      <c r="B249" s="87" t="s">
        <v>314</v>
      </c>
      <c r="C249" s="82" t="s">
        <v>319</v>
      </c>
      <c r="D249" s="82" t="s">
        <v>311</v>
      </c>
      <c r="E249" s="133"/>
      <c r="F249" s="133"/>
      <c r="G249" s="133"/>
      <c r="H249" s="114"/>
      <c r="I249" s="137"/>
      <c r="J249" s="114"/>
      <c r="K249" s="2"/>
      <c r="L249" s="2"/>
      <c r="M249" s="2"/>
      <c r="N249" s="2"/>
      <c r="O249" s="2"/>
      <c r="P249" s="2"/>
      <c r="Q249" s="2"/>
      <c r="R249" s="2"/>
      <c r="S249" s="2"/>
    </row>
    <row r="250" spans="1:19" ht="31.5" x14ac:dyDescent="0.25">
      <c r="A250" s="162"/>
      <c r="B250" s="87" t="s">
        <v>315</v>
      </c>
      <c r="C250" s="82" t="s">
        <v>320</v>
      </c>
      <c r="D250" s="82" t="s">
        <v>324</v>
      </c>
      <c r="E250" s="133"/>
      <c r="F250" s="133"/>
      <c r="G250" s="133"/>
      <c r="H250" s="114"/>
      <c r="I250" s="137"/>
      <c r="J250" s="114"/>
      <c r="K250" s="2"/>
      <c r="L250" s="2"/>
      <c r="M250" s="2"/>
      <c r="N250" s="2"/>
      <c r="O250" s="2"/>
      <c r="P250" s="2"/>
      <c r="Q250" s="2"/>
      <c r="R250" s="2"/>
      <c r="S250" s="2"/>
    </row>
    <row r="251" spans="1:19" ht="31.5" x14ac:dyDescent="0.25">
      <c r="A251" s="162"/>
      <c r="B251" s="87" t="s">
        <v>316</v>
      </c>
      <c r="C251" s="82" t="s">
        <v>321</v>
      </c>
      <c r="D251" s="82" t="s">
        <v>325</v>
      </c>
      <c r="E251" s="133"/>
      <c r="F251" s="133"/>
      <c r="G251" s="133"/>
      <c r="H251" s="114"/>
      <c r="I251" s="137"/>
      <c r="J251" s="114"/>
      <c r="K251" s="2"/>
      <c r="L251" s="2"/>
      <c r="M251" s="2"/>
      <c r="N251" s="2"/>
      <c r="O251" s="2"/>
      <c r="P251" s="2"/>
      <c r="Q251" s="2"/>
      <c r="R251" s="2"/>
      <c r="S251" s="2"/>
    </row>
    <row r="252" spans="1:19" ht="31.5" x14ac:dyDescent="0.25">
      <c r="A252" s="162"/>
      <c r="B252" s="87" t="s">
        <v>317</v>
      </c>
      <c r="C252" s="82" t="s">
        <v>322</v>
      </c>
      <c r="D252" s="82" t="s">
        <v>326</v>
      </c>
      <c r="E252" s="133"/>
      <c r="F252" s="133"/>
      <c r="G252" s="133"/>
      <c r="H252" s="114"/>
      <c r="I252" s="137"/>
      <c r="J252" s="114"/>
      <c r="K252" s="2"/>
      <c r="L252" s="2"/>
      <c r="M252" s="2"/>
      <c r="N252" s="2"/>
      <c r="O252" s="2"/>
      <c r="P252" s="2"/>
      <c r="Q252" s="2"/>
      <c r="R252" s="2"/>
      <c r="S252" s="2"/>
    </row>
    <row r="253" spans="1:19" ht="31.5" x14ac:dyDescent="0.25">
      <c r="A253" s="162" t="s">
        <v>232</v>
      </c>
      <c r="B253" s="87" t="s">
        <v>64</v>
      </c>
      <c r="C253" s="82"/>
      <c r="D253" s="82"/>
      <c r="E253" s="133"/>
      <c r="F253" s="133"/>
      <c r="G253" s="133"/>
      <c r="H253" s="114"/>
      <c r="I253" s="137"/>
      <c r="J253" s="114"/>
      <c r="K253" s="2"/>
      <c r="L253" s="2"/>
      <c r="M253" s="2"/>
      <c r="N253" s="2"/>
      <c r="O253" s="2"/>
      <c r="P253" s="2"/>
      <c r="Q253" s="2"/>
      <c r="R253" s="2"/>
      <c r="S253" s="2"/>
    </row>
    <row r="254" spans="1:19" ht="31.5" x14ac:dyDescent="0.25">
      <c r="A254" s="170" t="s">
        <v>331</v>
      </c>
      <c r="B254" s="100" t="s">
        <v>332</v>
      </c>
      <c r="C254" s="131"/>
      <c r="D254" s="131"/>
      <c r="E254" s="133"/>
      <c r="F254" s="133"/>
      <c r="G254" s="133"/>
      <c r="H254" s="114"/>
      <c r="I254" s="137"/>
      <c r="J254" s="114"/>
      <c r="K254" s="2"/>
      <c r="L254" s="2"/>
      <c r="M254" s="2"/>
      <c r="N254" s="2"/>
      <c r="O254" s="2"/>
      <c r="P254" s="2"/>
      <c r="Q254" s="2"/>
      <c r="R254" s="2"/>
      <c r="S254" s="2"/>
    </row>
    <row r="255" spans="1:19" ht="31.5" x14ac:dyDescent="0.25">
      <c r="A255" s="170"/>
      <c r="B255" s="87" t="s">
        <v>312</v>
      </c>
      <c r="C255" s="82" t="s">
        <v>318</v>
      </c>
      <c r="D255" s="82" t="s">
        <v>323</v>
      </c>
      <c r="E255" s="133"/>
      <c r="F255" s="133"/>
      <c r="G255" s="133"/>
      <c r="H255" s="114"/>
      <c r="I255" s="137"/>
      <c r="J255" s="114">
        <f>SUM(J256:J261)</f>
        <v>1824</v>
      </c>
      <c r="K255" s="2"/>
      <c r="L255" s="2"/>
      <c r="M255" s="2"/>
      <c r="N255" s="2"/>
      <c r="O255" s="2"/>
      <c r="P255" s="2"/>
      <c r="Q255" s="2"/>
      <c r="R255" s="2"/>
      <c r="S255" s="2"/>
    </row>
    <row r="256" spans="1:19" ht="15.75" x14ac:dyDescent="0.25">
      <c r="A256" s="170"/>
      <c r="B256" s="87"/>
      <c r="C256" s="138"/>
      <c r="D256" s="138"/>
      <c r="E256" s="124">
        <v>4</v>
      </c>
      <c r="F256" s="124" t="str">
        <f>VLOOKUP(E256,Danh_muc_VL_DC_TB!$A$38:$D$65,2)</f>
        <v>Bút bi</v>
      </c>
      <c r="G256" s="124" t="str">
        <f>VLOOKUP(E256,Danh_muc_VL_DC_TB!$A$38:$D$65,3)</f>
        <v>Cái</v>
      </c>
      <c r="H256" s="114">
        <f>VLOOKUP(E256,Danh_muc_VL_DC_TB!$A$38:$D$65,4)</f>
        <v>10000</v>
      </c>
      <c r="I256" s="137">
        <f>ROUND(I263*0.8,3)</f>
        <v>8.0000000000000002E-3</v>
      </c>
      <c r="J256" s="114">
        <f t="shared" ref="J256" si="52">ROUND(H256*I256,0)</f>
        <v>80</v>
      </c>
      <c r="K256" s="2"/>
      <c r="L256" s="2"/>
      <c r="M256" s="2"/>
      <c r="N256" s="2"/>
      <c r="O256" s="2"/>
      <c r="P256" s="2"/>
      <c r="Q256" s="2"/>
      <c r="R256" s="2"/>
      <c r="S256" s="2"/>
    </row>
    <row r="257" spans="1:19" ht="15.75" x14ac:dyDescent="0.25">
      <c r="A257" s="170"/>
      <c r="B257" s="87"/>
      <c r="C257" s="138"/>
      <c r="D257" s="138"/>
      <c r="E257" s="124">
        <v>5</v>
      </c>
      <c r="F257" s="124" t="str">
        <f>VLOOKUP(E257,Danh_muc_VL_DC_TB!$A$38:$D$65,2)</f>
        <v>Bút chì</v>
      </c>
      <c r="G257" s="124" t="str">
        <f>VLOOKUP(E257,Danh_muc_VL_DC_TB!$A$38:$D$65,3)</f>
        <v>Cái</v>
      </c>
      <c r="H257" s="114">
        <f>VLOOKUP(E257,Danh_muc_VL_DC_TB!$A$38:$D$65,4)</f>
        <v>10000</v>
      </c>
      <c r="I257" s="137">
        <f t="shared" ref="I257:I261" si="53">ROUND(I264*0.8,3)</f>
        <v>8.0000000000000002E-3</v>
      </c>
      <c r="J257" s="114">
        <f t="shared" ref="J257:J261" si="54">ROUND(H257*I257,0)</f>
        <v>80</v>
      </c>
      <c r="K257" s="2"/>
      <c r="L257" s="2"/>
      <c r="M257" s="2"/>
      <c r="N257" s="2"/>
      <c r="O257" s="2"/>
      <c r="P257" s="2"/>
      <c r="Q257" s="2"/>
      <c r="R257" s="2"/>
      <c r="S257" s="2"/>
    </row>
    <row r="258" spans="1:19" ht="15.75" x14ac:dyDescent="0.25">
      <c r="A258" s="170"/>
      <c r="B258" s="87"/>
      <c r="C258" s="138"/>
      <c r="D258" s="138"/>
      <c r="E258" s="124">
        <v>8</v>
      </c>
      <c r="F258" s="124" t="str">
        <f>VLOOKUP(E258,Danh_muc_VL_DC_TB!$A$38:$D$65,2)</f>
        <v>Chổi lông</v>
      </c>
      <c r="G258" s="124" t="str">
        <f>VLOOKUP(E258,Danh_muc_VL_DC_TB!$A$38:$D$65,3)</f>
        <v>Cái</v>
      </c>
      <c r="H258" s="114">
        <f>VLOOKUP(E258,Danh_muc_VL_DC_TB!$A$38:$D$65,4)</f>
        <v>25000</v>
      </c>
      <c r="I258" s="137">
        <f t="shared" si="53"/>
        <v>2E-3</v>
      </c>
      <c r="J258" s="114">
        <f t="shared" si="54"/>
        <v>50</v>
      </c>
      <c r="K258" s="2"/>
      <c r="L258" s="2"/>
      <c r="M258" s="2"/>
      <c r="N258" s="2"/>
      <c r="O258" s="2"/>
      <c r="P258" s="2"/>
      <c r="Q258" s="2"/>
      <c r="R258" s="2"/>
      <c r="S258" s="2"/>
    </row>
    <row r="259" spans="1:19" ht="15.75" x14ac:dyDescent="0.25">
      <c r="A259" s="170"/>
      <c r="B259" s="87"/>
      <c r="C259" s="138"/>
      <c r="D259" s="138"/>
      <c r="E259" s="124">
        <v>14</v>
      </c>
      <c r="F259" s="124" t="str">
        <f>VLOOKUP(E259,Danh_muc_VL_DC_TB!$A$38:$D$65,2)</f>
        <v>Giấy dó</v>
      </c>
      <c r="G259" s="124" t="str">
        <f>VLOOKUP(E259,Danh_muc_VL_DC_TB!$A$38:$D$65,3)</f>
        <v>m²</v>
      </c>
      <c r="H259" s="114">
        <f>VLOOKUP(E259,Danh_muc_VL_DC_TB!$A$38:$D$65,4)</f>
        <v>42000</v>
      </c>
      <c r="I259" s="137">
        <f t="shared" si="53"/>
        <v>3.2000000000000001E-2</v>
      </c>
      <c r="J259" s="114">
        <f t="shared" si="54"/>
        <v>1344</v>
      </c>
      <c r="K259" s="2"/>
      <c r="L259" s="2"/>
      <c r="M259" s="2"/>
      <c r="N259" s="2"/>
      <c r="O259" s="2"/>
      <c r="P259" s="2"/>
      <c r="Q259" s="2"/>
      <c r="R259" s="2"/>
      <c r="S259" s="2"/>
    </row>
    <row r="260" spans="1:19" ht="15.75" x14ac:dyDescent="0.25">
      <c r="A260" s="170"/>
      <c r="B260" s="87"/>
      <c r="C260" s="138"/>
      <c r="D260" s="138"/>
      <c r="E260" s="124">
        <v>27</v>
      </c>
      <c r="F260" s="124" t="str">
        <f>VLOOKUP(E260,Danh_muc_VL_DC_TB!$A$38:$D$65,2)</f>
        <v>Vải màn</v>
      </c>
      <c r="G260" s="124" t="str">
        <f>VLOOKUP(E260,Danh_muc_VL_DC_TB!$A$38:$D$65,3)</f>
        <v>Mét</v>
      </c>
      <c r="H260" s="114">
        <f>VLOOKUP(E260,Danh_muc_VL_DC_TB!$A$38:$D$65,4)</f>
        <v>25000</v>
      </c>
      <c r="I260" s="137">
        <f t="shared" si="53"/>
        <v>2E-3</v>
      </c>
      <c r="J260" s="114">
        <f t="shared" si="54"/>
        <v>50</v>
      </c>
      <c r="K260" s="2"/>
      <c r="L260" s="2"/>
      <c r="M260" s="2"/>
      <c r="N260" s="2"/>
      <c r="O260" s="2"/>
      <c r="P260" s="2"/>
      <c r="Q260" s="2"/>
      <c r="R260" s="2"/>
      <c r="S260" s="2"/>
    </row>
    <row r="261" spans="1:19" ht="15.75" x14ac:dyDescent="0.25">
      <c r="A261" s="170"/>
      <c r="B261" s="87"/>
      <c r="C261" s="138"/>
      <c r="D261" s="138"/>
      <c r="E261" s="124">
        <v>17</v>
      </c>
      <c r="F261" s="124" t="str">
        <f>VLOOKUP(E261,Danh_muc_VL_DC_TB!$A$38:$D$65,2)</f>
        <v>Kéo dán (hồ dán) bồi giấy chuyên dùng</v>
      </c>
      <c r="G261" s="124" t="str">
        <f>VLOOKUP(E261,Danh_muc_VL_DC_TB!$A$38:$D$65,3)</f>
        <v>Gam</v>
      </c>
      <c r="H261" s="114">
        <f>VLOOKUP(E261,Danh_muc_VL_DC_TB!$A$38:$D$65,4)</f>
        <v>5500</v>
      </c>
      <c r="I261" s="137">
        <f t="shared" si="53"/>
        <v>0.04</v>
      </c>
      <c r="J261" s="114">
        <f t="shared" si="54"/>
        <v>220</v>
      </c>
      <c r="K261" s="2"/>
      <c r="L261" s="2"/>
      <c r="M261" s="2"/>
      <c r="N261" s="2"/>
      <c r="O261" s="2"/>
      <c r="P261" s="2"/>
      <c r="Q261" s="2"/>
      <c r="R261" s="2"/>
      <c r="S261" s="2"/>
    </row>
    <row r="262" spans="1:19" ht="31.5" x14ac:dyDescent="0.25">
      <c r="A262" s="170"/>
      <c r="B262" s="87" t="s">
        <v>313</v>
      </c>
      <c r="C262" s="82" t="s">
        <v>63</v>
      </c>
      <c r="D262" s="82" t="s">
        <v>309</v>
      </c>
      <c r="E262" s="133"/>
      <c r="F262" s="133"/>
      <c r="G262" s="133"/>
      <c r="H262" s="114"/>
      <c r="I262" s="137"/>
      <c r="J262" s="114">
        <f>SUM(J263:J268)</f>
        <v>2280</v>
      </c>
      <c r="K262" s="2"/>
      <c r="L262" s="2"/>
      <c r="M262" s="2"/>
      <c r="N262" s="2"/>
      <c r="O262" s="2"/>
      <c r="P262" s="2"/>
      <c r="Q262" s="2"/>
      <c r="R262" s="2"/>
      <c r="S262" s="2"/>
    </row>
    <row r="263" spans="1:19" ht="15.75" x14ac:dyDescent="0.25">
      <c r="A263" s="170"/>
      <c r="B263" s="87"/>
      <c r="C263" s="138"/>
      <c r="D263" s="138"/>
      <c r="E263" s="124">
        <v>4</v>
      </c>
      <c r="F263" s="124" t="str">
        <f>VLOOKUP(E263,Danh_muc_VL_DC_TB!$A$38:$D$65,2)</f>
        <v>Bút bi</v>
      </c>
      <c r="G263" s="124" t="str">
        <f>VLOOKUP(E263,Danh_muc_VL_DC_TB!$A$38:$D$65,3)</f>
        <v>Cái</v>
      </c>
      <c r="H263" s="114">
        <f>VLOOKUP(E263,Danh_muc_VL_DC_TB!$A$38:$D$65,4)</f>
        <v>10000</v>
      </c>
      <c r="I263" s="137">
        <v>0.01</v>
      </c>
      <c r="J263" s="114">
        <f t="shared" ref="J263:J268" si="55">ROUND(H263*I263,0)</f>
        <v>100</v>
      </c>
      <c r="K263" s="2"/>
      <c r="L263" s="2"/>
      <c r="M263" s="2"/>
      <c r="N263" s="2"/>
      <c r="O263" s="2"/>
      <c r="P263" s="2"/>
      <c r="Q263" s="2"/>
      <c r="R263" s="2"/>
      <c r="S263" s="2"/>
    </row>
    <row r="264" spans="1:19" ht="15.75" x14ac:dyDescent="0.25">
      <c r="A264" s="170"/>
      <c r="B264" s="87"/>
      <c r="C264" s="138"/>
      <c r="D264" s="138"/>
      <c r="E264" s="124">
        <v>5</v>
      </c>
      <c r="F264" s="124" t="str">
        <f>VLOOKUP(E264,Danh_muc_VL_DC_TB!$A$38:$D$65,2)</f>
        <v>Bút chì</v>
      </c>
      <c r="G264" s="124" t="str">
        <f>VLOOKUP(E264,Danh_muc_VL_DC_TB!$A$38:$D$65,3)</f>
        <v>Cái</v>
      </c>
      <c r="H264" s="114">
        <f>VLOOKUP(E264,Danh_muc_VL_DC_TB!$A$38:$D$65,4)</f>
        <v>10000</v>
      </c>
      <c r="I264" s="137">
        <v>0.01</v>
      </c>
      <c r="J264" s="114">
        <f t="shared" si="55"/>
        <v>100</v>
      </c>
      <c r="K264" s="2"/>
      <c r="L264" s="2"/>
      <c r="M264" s="2"/>
      <c r="N264" s="2"/>
      <c r="O264" s="2"/>
      <c r="P264" s="2"/>
      <c r="Q264" s="2"/>
      <c r="R264" s="2"/>
      <c r="S264" s="2"/>
    </row>
    <row r="265" spans="1:19" ht="15.75" x14ac:dyDescent="0.25">
      <c r="A265" s="170"/>
      <c r="B265" s="87"/>
      <c r="C265" s="138"/>
      <c r="D265" s="138"/>
      <c r="E265" s="124">
        <v>8</v>
      </c>
      <c r="F265" s="124" t="str">
        <f>VLOOKUP(E265,Danh_muc_VL_DC_TB!$A$38:$D$65,2)</f>
        <v>Chổi lông</v>
      </c>
      <c r="G265" s="124" t="str">
        <f>VLOOKUP(E265,Danh_muc_VL_DC_TB!$A$38:$D$65,3)</f>
        <v>Cái</v>
      </c>
      <c r="H265" s="114">
        <f>VLOOKUP(E265,Danh_muc_VL_DC_TB!$A$38:$D$65,4)</f>
        <v>25000</v>
      </c>
      <c r="I265" s="137">
        <v>3.0000000000000001E-3</v>
      </c>
      <c r="J265" s="114">
        <f t="shared" si="55"/>
        <v>75</v>
      </c>
      <c r="K265" s="2"/>
      <c r="L265" s="2"/>
      <c r="M265" s="2"/>
      <c r="N265" s="2"/>
      <c r="O265" s="2"/>
      <c r="P265" s="2"/>
      <c r="Q265" s="2"/>
      <c r="R265" s="2"/>
      <c r="S265" s="2"/>
    </row>
    <row r="266" spans="1:19" ht="15.75" x14ac:dyDescent="0.25">
      <c r="A266" s="170"/>
      <c r="B266" s="87"/>
      <c r="C266" s="138"/>
      <c r="D266" s="138"/>
      <c r="E266" s="124">
        <v>14</v>
      </c>
      <c r="F266" s="124" t="str">
        <f>VLOOKUP(E266,Danh_muc_VL_DC_TB!$A$38:$D$65,2)</f>
        <v>Giấy dó</v>
      </c>
      <c r="G266" s="124" t="str">
        <f>VLOOKUP(E266,Danh_muc_VL_DC_TB!$A$38:$D$65,3)</f>
        <v>m²</v>
      </c>
      <c r="H266" s="114">
        <f>VLOOKUP(E266,Danh_muc_VL_DC_TB!$A$38:$D$65,4)</f>
        <v>42000</v>
      </c>
      <c r="I266" s="137">
        <v>0.04</v>
      </c>
      <c r="J266" s="114">
        <f t="shared" si="55"/>
        <v>1680</v>
      </c>
      <c r="K266" s="2"/>
      <c r="L266" s="2"/>
      <c r="M266" s="2"/>
      <c r="N266" s="2"/>
      <c r="O266" s="2"/>
      <c r="P266" s="2"/>
      <c r="Q266" s="2"/>
      <c r="R266" s="2"/>
      <c r="S266" s="2"/>
    </row>
    <row r="267" spans="1:19" ht="15.75" x14ac:dyDescent="0.25">
      <c r="A267" s="170"/>
      <c r="B267" s="87"/>
      <c r="C267" s="138"/>
      <c r="D267" s="138"/>
      <c r="E267" s="124">
        <v>27</v>
      </c>
      <c r="F267" s="124" t="str">
        <f>VLOOKUP(E267,Danh_muc_VL_DC_TB!$A$38:$D$65,2)</f>
        <v>Vải màn</v>
      </c>
      <c r="G267" s="124" t="str">
        <f>VLOOKUP(E267,Danh_muc_VL_DC_TB!$A$38:$D$65,3)</f>
        <v>Mét</v>
      </c>
      <c r="H267" s="114">
        <f>VLOOKUP(E267,Danh_muc_VL_DC_TB!$A$38:$D$65,4)</f>
        <v>25000</v>
      </c>
      <c r="I267" s="137">
        <v>2E-3</v>
      </c>
      <c r="J267" s="114">
        <f t="shared" si="55"/>
        <v>50</v>
      </c>
      <c r="K267" s="2"/>
      <c r="L267" s="2"/>
      <c r="M267" s="2"/>
      <c r="N267" s="2"/>
      <c r="O267" s="2"/>
      <c r="P267" s="2"/>
      <c r="Q267" s="2"/>
      <c r="R267" s="2"/>
      <c r="S267" s="2"/>
    </row>
    <row r="268" spans="1:19" ht="15.75" x14ac:dyDescent="0.25">
      <c r="A268" s="170"/>
      <c r="B268" s="87"/>
      <c r="C268" s="138"/>
      <c r="D268" s="138"/>
      <c r="E268" s="124">
        <v>17</v>
      </c>
      <c r="F268" s="124" t="str">
        <f>VLOOKUP(E268,Danh_muc_VL_DC_TB!$A$38:$D$65,2)</f>
        <v>Kéo dán (hồ dán) bồi giấy chuyên dùng</v>
      </c>
      <c r="G268" s="124" t="str">
        <f>VLOOKUP(E268,Danh_muc_VL_DC_TB!$A$38:$D$65,3)</f>
        <v>Gam</v>
      </c>
      <c r="H268" s="114">
        <f>VLOOKUP(E268,Danh_muc_VL_DC_TB!$A$38:$D$65,4)</f>
        <v>5500</v>
      </c>
      <c r="I268" s="137">
        <v>0.05</v>
      </c>
      <c r="J268" s="114">
        <f t="shared" si="55"/>
        <v>275</v>
      </c>
      <c r="K268" s="2"/>
      <c r="L268" s="2"/>
      <c r="M268" s="2"/>
      <c r="N268" s="2"/>
      <c r="O268" s="2"/>
      <c r="P268" s="2"/>
      <c r="Q268" s="2"/>
      <c r="R268" s="2"/>
      <c r="S268" s="2"/>
    </row>
    <row r="269" spans="1:19" ht="31.5" x14ac:dyDescent="0.25">
      <c r="A269" s="170"/>
      <c r="B269" s="87" t="s">
        <v>314</v>
      </c>
      <c r="C269" s="82" t="s">
        <v>319</v>
      </c>
      <c r="D269" s="82" t="s">
        <v>311</v>
      </c>
      <c r="E269" s="133"/>
      <c r="F269" s="133"/>
      <c r="G269" s="133"/>
      <c r="H269" s="114"/>
      <c r="I269" s="137"/>
      <c r="J269" s="114">
        <f>SUM(J270:J275)</f>
        <v>3433</v>
      </c>
      <c r="K269" s="2"/>
      <c r="L269" s="2"/>
      <c r="M269" s="2"/>
      <c r="N269" s="2"/>
      <c r="O269" s="2"/>
      <c r="P269" s="2"/>
      <c r="Q269" s="2"/>
      <c r="R269" s="2"/>
      <c r="S269" s="2"/>
    </row>
    <row r="270" spans="1:19" ht="15.75" x14ac:dyDescent="0.25">
      <c r="A270" s="170"/>
      <c r="B270" s="87"/>
      <c r="C270" s="138"/>
      <c r="D270" s="138"/>
      <c r="E270" s="124">
        <v>4</v>
      </c>
      <c r="F270" s="124" t="str">
        <f>VLOOKUP(E270,Danh_muc_VL_DC_TB!$A$38:$D$65,2)</f>
        <v>Bút bi</v>
      </c>
      <c r="G270" s="124" t="str">
        <f>VLOOKUP(E270,Danh_muc_VL_DC_TB!$A$38:$D$65,3)</f>
        <v>Cái</v>
      </c>
      <c r="H270" s="114">
        <f>VLOOKUP(E270,Danh_muc_VL_DC_TB!$A$38:$D$65,4)</f>
        <v>10000</v>
      </c>
      <c r="I270" s="137">
        <f>ROUND(I263*1.5,3)</f>
        <v>1.4999999999999999E-2</v>
      </c>
      <c r="J270" s="114">
        <f t="shared" ref="J270:J275" si="56">ROUND(H270*I270,0)</f>
        <v>150</v>
      </c>
      <c r="K270" s="2"/>
      <c r="L270" s="2"/>
      <c r="M270" s="2"/>
      <c r="N270" s="2"/>
      <c r="O270" s="2"/>
      <c r="P270" s="2"/>
      <c r="Q270" s="2"/>
      <c r="R270" s="2"/>
      <c r="S270" s="2"/>
    </row>
    <row r="271" spans="1:19" ht="15.75" x14ac:dyDescent="0.25">
      <c r="A271" s="170"/>
      <c r="B271" s="87"/>
      <c r="C271" s="138"/>
      <c r="D271" s="138"/>
      <c r="E271" s="124">
        <v>5</v>
      </c>
      <c r="F271" s="124" t="str">
        <f>VLOOKUP(E271,Danh_muc_VL_DC_TB!$A$38:$D$65,2)</f>
        <v>Bút chì</v>
      </c>
      <c r="G271" s="124" t="str">
        <f>VLOOKUP(E271,Danh_muc_VL_DC_TB!$A$38:$D$65,3)</f>
        <v>Cái</v>
      </c>
      <c r="H271" s="114">
        <f>VLOOKUP(E271,Danh_muc_VL_DC_TB!$A$38:$D$65,4)</f>
        <v>10000</v>
      </c>
      <c r="I271" s="137">
        <f t="shared" ref="I271:I275" si="57">ROUND(I264*1.5,3)</f>
        <v>1.4999999999999999E-2</v>
      </c>
      <c r="J271" s="114">
        <f t="shared" si="56"/>
        <v>150</v>
      </c>
      <c r="K271" s="2"/>
      <c r="L271" s="2"/>
      <c r="M271" s="2"/>
      <c r="N271" s="2"/>
      <c r="O271" s="2"/>
      <c r="P271" s="2"/>
      <c r="Q271" s="2"/>
      <c r="R271" s="2"/>
      <c r="S271" s="2"/>
    </row>
    <row r="272" spans="1:19" ht="15.75" x14ac:dyDescent="0.25">
      <c r="A272" s="170"/>
      <c r="B272" s="87"/>
      <c r="C272" s="138"/>
      <c r="D272" s="138"/>
      <c r="E272" s="124">
        <v>8</v>
      </c>
      <c r="F272" s="124" t="str">
        <f>VLOOKUP(E272,Danh_muc_VL_DC_TB!$A$38:$D$65,2)</f>
        <v>Chổi lông</v>
      </c>
      <c r="G272" s="124" t="str">
        <f>VLOOKUP(E272,Danh_muc_VL_DC_TB!$A$38:$D$65,3)</f>
        <v>Cái</v>
      </c>
      <c r="H272" s="114">
        <f>VLOOKUP(E272,Danh_muc_VL_DC_TB!$A$38:$D$65,4)</f>
        <v>25000</v>
      </c>
      <c r="I272" s="137">
        <f t="shared" si="57"/>
        <v>5.0000000000000001E-3</v>
      </c>
      <c r="J272" s="114">
        <f t="shared" si="56"/>
        <v>125</v>
      </c>
      <c r="K272" s="2"/>
      <c r="L272" s="2"/>
      <c r="M272" s="2"/>
      <c r="N272" s="2"/>
      <c r="O272" s="2"/>
      <c r="P272" s="2"/>
      <c r="Q272" s="2"/>
      <c r="R272" s="2"/>
      <c r="S272" s="2"/>
    </row>
    <row r="273" spans="1:19" ht="15.75" x14ac:dyDescent="0.25">
      <c r="A273" s="170"/>
      <c r="B273" s="87"/>
      <c r="C273" s="138"/>
      <c r="D273" s="138"/>
      <c r="E273" s="124">
        <v>14</v>
      </c>
      <c r="F273" s="124" t="str">
        <f>VLOOKUP(E273,Danh_muc_VL_DC_TB!$A$38:$D$65,2)</f>
        <v>Giấy dó</v>
      </c>
      <c r="G273" s="124" t="str">
        <f>VLOOKUP(E273,Danh_muc_VL_DC_TB!$A$38:$D$65,3)</f>
        <v>m²</v>
      </c>
      <c r="H273" s="114">
        <f>VLOOKUP(E273,Danh_muc_VL_DC_TB!$A$38:$D$65,4)</f>
        <v>42000</v>
      </c>
      <c r="I273" s="137">
        <f t="shared" si="57"/>
        <v>0.06</v>
      </c>
      <c r="J273" s="114">
        <f t="shared" si="56"/>
        <v>2520</v>
      </c>
      <c r="K273" s="2"/>
      <c r="L273" s="2"/>
      <c r="M273" s="2"/>
      <c r="N273" s="2"/>
      <c r="O273" s="2"/>
      <c r="P273" s="2"/>
      <c r="Q273" s="2"/>
      <c r="R273" s="2"/>
      <c r="S273" s="2"/>
    </row>
    <row r="274" spans="1:19" ht="15.75" x14ac:dyDescent="0.25">
      <c r="A274" s="170"/>
      <c r="B274" s="87"/>
      <c r="C274" s="138"/>
      <c r="D274" s="138"/>
      <c r="E274" s="124">
        <v>27</v>
      </c>
      <c r="F274" s="124" t="str">
        <f>VLOOKUP(E274,Danh_muc_VL_DC_TB!$A$38:$D$65,2)</f>
        <v>Vải màn</v>
      </c>
      <c r="G274" s="124" t="str">
        <f>VLOOKUP(E274,Danh_muc_VL_DC_TB!$A$38:$D$65,3)</f>
        <v>Mét</v>
      </c>
      <c r="H274" s="114">
        <f>VLOOKUP(E274,Danh_muc_VL_DC_TB!$A$38:$D$65,4)</f>
        <v>25000</v>
      </c>
      <c r="I274" s="137">
        <f t="shared" si="57"/>
        <v>3.0000000000000001E-3</v>
      </c>
      <c r="J274" s="114">
        <f t="shared" si="56"/>
        <v>75</v>
      </c>
      <c r="K274" s="2"/>
      <c r="L274" s="2"/>
      <c r="M274" s="2"/>
      <c r="N274" s="2"/>
      <c r="O274" s="2"/>
      <c r="P274" s="2"/>
      <c r="Q274" s="2"/>
      <c r="R274" s="2"/>
      <c r="S274" s="2"/>
    </row>
    <row r="275" spans="1:19" ht="15.75" x14ac:dyDescent="0.25">
      <c r="A275" s="170"/>
      <c r="B275" s="87"/>
      <c r="C275" s="138"/>
      <c r="D275" s="138"/>
      <c r="E275" s="124">
        <v>17</v>
      </c>
      <c r="F275" s="124" t="str">
        <f>VLOOKUP(E275,Danh_muc_VL_DC_TB!$A$38:$D$65,2)</f>
        <v>Kéo dán (hồ dán) bồi giấy chuyên dùng</v>
      </c>
      <c r="G275" s="124" t="str">
        <f>VLOOKUP(E275,Danh_muc_VL_DC_TB!$A$38:$D$65,3)</f>
        <v>Gam</v>
      </c>
      <c r="H275" s="114">
        <f>VLOOKUP(E275,Danh_muc_VL_DC_TB!$A$38:$D$65,4)</f>
        <v>5500</v>
      </c>
      <c r="I275" s="137">
        <f t="shared" si="57"/>
        <v>7.4999999999999997E-2</v>
      </c>
      <c r="J275" s="114">
        <f t="shared" si="56"/>
        <v>413</v>
      </c>
      <c r="K275" s="2"/>
      <c r="L275" s="2"/>
      <c r="M275" s="2"/>
      <c r="N275" s="2"/>
      <c r="O275" s="2"/>
      <c r="P275" s="2"/>
      <c r="Q275" s="2"/>
      <c r="R275" s="2"/>
      <c r="S275" s="2"/>
    </row>
    <row r="276" spans="1:19" ht="31.5" x14ac:dyDescent="0.25">
      <c r="A276" s="170"/>
      <c r="B276" s="87" t="s">
        <v>315</v>
      </c>
      <c r="C276" s="82" t="s">
        <v>320</v>
      </c>
      <c r="D276" s="82" t="s">
        <v>324</v>
      </c>
      <c r="E276" s="133"/>
      <c r="F276" s="133"/>
      <c r="G276" s="133"/>
      <c r="H276" s="114"/>
      <c r="I276" s="137"/>
      <c r="J276" s="114">
        <f>SUM(J277:J282)</f>
        <v>5713</v>
      </c>
      <c r="K276" s="2"/>
      <c r="L276" s="2"/>
      <c r="M276" s="2"/>
      <c r="N276" s="2"/>
      <c r="O276" s="2"/>
      <c r="P276" s="2"/>
      <c r="Q276" s="2"/>
      <c r="R276" s="2"/>
      <c r="S276" s="2"/>
    </row>
    <row r="277" spans="1:19" ht="15.75" x14ac:dyDescent="0.25">
      <c r="A277" s="170"/>
      <c r="B277" s="87"/>
      <c r="C277" s="138"/>
      <c r="D277" s="138"/>
      <c r="E277" s="124">
        <v>4</v>
      </c>
      <c r="F277" s="124" t="str">
        <f>VLOOKUP(E277,Danh_muc_VL_DC_TB!$A$38:$D$65,2)</f>
        <v>Bút bi</v>
      </c>
      <c r="G277" s="124" t="str">
        <f>VLOOKUP(E277,Danh_muc_VL_DC_TB!$A$38:$D$65,3)</f>
        <v>Cái</v>
      </c>
      <c r="H277" s="114">
        <f>VLOOKUP(E277,Danh_muc_VL_DC_TB!$A$38:$D$65,4)</f>
        <v>10000</v>
      </c>
      <c r="I277" s="137">
        <f>ROUND(I263*2.5,3)</f>
        <v>2.5000000000000001E-2</v>
      </c>
      <c r="J277" s="114">
        <f t="shared" ref="J277:J282" si="58">ROUND(H277*I277,0)</f>
        <v>250</v>
      </c>
      <c r="K277" s="2"/>
      <c r="L277" s="2"/>
      <c r="M277" s="2"/>
      <c r="N277" s="2"/>
      <c r="O277" s="2"/>
      <c r="P277" s="2"/>
      <c r="Q277" s="2"/>
      <c r="R277" s="2"/>
      <c r="S277" s="2"/>
    </row>
    <row r="278" spans="1:19" ht="15.75" x14ac:dyDescent="0.25">
      <c r="A278" s="170"/>
      <c r="B278" s="87"/>
      <c r="C278" s="138"/>
      <c r="D278" s="138"/>
      <c r="E278" s="124">
        <v>5</v>
      </c>
      <c r="F278" s="124" t="str">
        <f>VLOOKUP(E278,Danh_muc_VL_DC_TB!$A$38:$D$65,2)</f>
        <v>Bút chì</v>
      </c>
      <c r="G278" s="124" t="str">
        <f>VLOOKUP(E278,Danh_muc_VL_DC_TB!$A$38:$D$65,3)</f>
        <v>Cái</v>
      </c>
      <c r="H278" s="114">
        <f>VLOOKUP(E278,Danh_muc_VL_DC_TB!$A$38:$D$65,4)</f>
        <v>10000</v>
      </c>
      <c r="I278" s="137">
        <f t="shared" ref="I278:I282" si="59">ROUND(I264*2.5,3)</f>
        <v>2.5000000000000001E-2</v>
      </c>
      <c r="J278" s="114">
        <f t="shared" si="58"/>
        <v>250</v>
      </c>
      <c r="K278" s="2"/>
      <c r="L278" s="2"/>
      <c r="M278" s="2"/>
      <c r="N278" s="2"/>
      <c r="O278" s="2"/>
      <c r="P278" s="2"/>
      <c r="Q278" s="2"/>
      <c r="R278" s="2"/>
      <c r="S278" s="2"/>
    </row>
    <row r="279" spans="1:19" ht="15.75" x14ac:dyDescent="0.25">
      <c r="A279" s="170"/>
      <c r="B279" s="87"/>
      <c r="C279" s="138"/>
      <c r="D279" s="138"/>
      <c r="E279" s="124">
        <v>8</v>
      </c>
      <c r="F279" s="124" t="str">
        <f>VLOOKUP(E279,Danh_muc_VL_DC_TB!$A$38:$D$65,2)</f>
        <v>Chổi lông</v>
      </c>
      <c r="G279" s="124" t="str">
        <f>VLOOKUP(E279,Danh_muc_VL_DC_TB!$A$38:$D$65,3)</f>
        <v>Cái</v>
      </c>
      <c r="H279" s="114">
        <f>VLOOKUP(E279,Danh_muc_VL_DC_TB!$A$38:$D$65,4)</f>
        <v>25000</v>
      </c>
      <c r="I279" s="137">
        <f t="shared" si="59"/>
        <v>8.0000000000000002E-3</v>
      </c>
      <c r="J279" s="114">
        <f t="shared" si="58"/>
        <v>200</v>
      </c>
      <c r="K279" s="2"/>
      <c r="L279" s="2"/>
      <c r="M279" s="2"/>
      <c r="N279" s="2"/>
      <c r="O279" s="2"/>
      <c r="P279" s="2"/>
      <c r="Q279" s="2"/>
      <c r="R279" s="2"/>
      <c r="S279" s="2"/>
    </row>
    <row r="280" spans="1:19" ht="15.75" x14ac:dyDescent="0.25">
      <c r="A280" s="170"/>
      <c r="B280" s="87"/>
      <c r="C280" s="138"/>
      <c r="D280" s="138"/>
      <c r="E280" s="124">
        <v>14</v>
      </c>
      <c r="F280" s="124" t="str">
        <f>VLOOKUP(E280,Danh_muc_VL_DC_TB!$A$38:$D$65,2)</f>
        <v>Giấy dó</v>
      </c>
      <c r="G280" s="124" t="str">
        <f>VLOOKUP(E280,Danh_muc_VL_DC_TB!$A$38:$D$65,3)</f>
        <v>m²</v>
      </c>
      <c r="H280" s="114">
        <f>VLOOKUP(E280,Danh_muc_VL_DC_TB!$A$38:$D$65,4)</f>
        <v>42000</v>
      </c>
      <c r="I280" s="137">
        <f t="shared" si="59"/>
        <v>0.1</v>
      </c>
      <c r="J280" s="114">
        <f t="shared" si="58"/>
        <v>4200</v>
      </c>
      <c r="K280" s="2"/>
      <c r="L280" s="2"/>
      <c r="M280" s="2"/>
      <c r="N280" s="2"/>
      <c r="O280" s="2"/>
      <c r="P280" s="2"/>
      <c r="Q280" s="2"/>
      <c r="R280" s="2"/>
      <c r="S280" s="2"/>
    </row>
    <row r="281" spans="1:19" ht="15.75" x14ac:dyDescent="0.25">
      <c r="A281" s="170"/>
      <c r="B281" s="87"/>
      <c r="C281" s="138"/>
      <c r="D281" s="138"/>
      <c r="E281" s="124">
        <v>27</v>
      </c>
      <c r="F281" s="124" t="str">
        <f>VLOOKUP(E281,Danh_muc_VL_DC_TB!$A$38:$D$65,2)</f>
        <v>Vải màn</v>
      </c>
      <c r="G281" s="124" t="str">
        <f>VLOOKUP(E281,Danh_muc_VL_DC_TB!$A$38:$D$65,3)</f>
        <v>Mét</v>
      </c>
      <c r="H281" s="114">
        <f>VLOOKUP(E281,Danh_muc_VL_DC_TB!$A$38:$D$65,4)</f>
        <v>25000</v>
      </c>
      <c r="I281" s="137">
        <f t="shared" si="59"/>
        <v>5.0000000000000001E-3</v>
      </c>
      <c r="J281" s="114">
        <f t="shared" si="58"/>
        <v>125</v>
      </c>
      <c r="K281" s="2"/>
      <c r="L281" s="2"/>
      <c r="M281" s="2"/>
      <c r="N281" s="2"/>
      <c r="O281" s="2"/>
      <c r="P281" s="2"/>
      <c r="Q281" s="2"/>
      <c r="R281" s="2"/>
      <c r="S281" s="2"/>
    </row>
    <row r="282" spans="1:19" ht="15.75" x14ac:dyDescent="0.25">
      <c r="A282" s="170"/>
      <c r="B282" s="87"/>
      <c r="C282" s="138"/>
      <c r="D282" s="138"/>
      <c r="E282" s="124">
        <v>17</v>
      </c>
      <c r="F282" s="124" t="str">
        <f>VLOOKUP(E282,Danh_muc_VL_DC_TB!$A$38:$D$65,2)</f>
        <v>Kéo dán (hồ dán) bồi giấy chuyên dùng</v>
      </c>
      <c r="G282" s="124" t="str">
        <f>VLOOKUP(E282,Danh_muc_VL_DC_TB!$A$38:$D$65,3)</f>
        <v>Gam</v>
      </c>
      <c r="H282" s="114">
        <f>VLOOKUP(E282,Danh_muc_VL_DC_TB!$A$38:$D$65,4)</f>
        <v>5500</v>
      </c>
      <c r="I282" s="137">
        <f t="shared" si="59"/>
        <v>0.125</v>
      </c>
      <c r="J282" s="114">
        <f t="shared" si="58"/>
        <v>688</v>
      </c>
      <c r="K282" s="2"/>
      <c r="L282" s="2"/>
      <c r="M282" s="2"/>
      <c r="N282" s="2"/>
      <c r="O282" s="2"/>
      <c r="P282" s="2"/>
      <c r="Q282" s="2"/>
      <c r="R282" s="2"/>
      <c r="S282" s="2"/>
    </row>
    <row r="283" spans="1:19" ht="31.5" x14ac:dyDescent="0.25">
      <c r="A283" s="170"/>
      <c r="B283" s="87" t="s">
        <v>316</v>
      </c>
      <c r="C283" s="82" t="s">
        <v>321</v>
      </c>
      <c r="D283" s="82" t="s">
        <v>325</v>
      </c>
      <c r="E283" s="133"/>
      <c r="F283" s="133"/>
      <c r="G283" s="133"/>
      <c r="H283" s="114"/>
      <c r="I283" s="137"/>
      <c r="J283" s="114">
        <f>SUM(J284:J289)</f>
        <v>11400</v>
      </c>
      <c r="K283" s="2"/>
      <c r="L283" s="2"/>
      <c r="M283" s="2"/>
      <c r="N283" s="2"/>
      <c r="O283" s="2"/>
      <c r="P283" s="2"/>
      <c r="Q283" s="2"/>
      <c r="R283" s="2"/>
      <c r="S283" s="2"/>
    </row>
    <row r="284" spans="1:19" ht="15.75" x14ac:dyDescent="0.25">
      <c r="A284" s="170"/>
      <c r="B284" s="87"/>
      <c r="C284" s="138"/>
      <c r="D284" s="138"/>
      <c r="E284" s="124">
        <v>4</v>
      </c>
      <c r="F284" s="124" t="str">
        <f>VLOOKUP(E284,Danh_muc_VL_DC_TB!$A$38:$D$65,2)</f>
        <v>Bút bi</v>
      </c>
      <c r="G284" s="124" t="str">
        <f>VLOOKUP(E284,Danh_muc_VL_DC_TB!$A$38:$D$65,3)</f>
        <v>Cái</v>
      </c>
      <c r="H284" s="114">
        <f>VLOOKUP(E284,Danh_muc_VL_DC_TB!$A$38:$D$65,4)</f>
        <v>10000</v>
      </c>
      <c r="I284" s="137">
        <f>ROUND(I263*5,3)</f>
        <v>0.05</v>
      </c>
      <c r="J284" s="114">
        <f t="shared" ref="J284:J289" si="60">ROUND(H284*I284,0)</f>
        <v>500</v>
      </c>
      <c r="K284" s="2"/>
      <c r="L284" s="2"/>
      <c r="M284" s="2"/>
      <c r="N284" s="2"/>
      <c r="O284" s="2"/>
      <c r="P284" s="2"/>
      <c r="Q284" s="2"/>
      <c r="R284" s="2"/>
      <c r="S284" s="2"/>
    </row>
    <row r="285" spans="1:19" ht="15.75" x14ac:dyDescent="0.25">
      <c r="A285" s="170"/>
      <c r="B285" s="87"/>
      <c r="C285" s="138"/>
      <c r="D285" s="138"/>
      <c r="E285" s="124">
        <v>5</v>
      </c>
      <c r="F285" s="124" t="str">
        <f>VLOOKUP(E285,Danh_muc_VL_DC_TB!$A$38:$D$65,2)</f>
        <v>Bút chì</v>
      </c>
      <c r="G285" s="124" t="str">
        <f>VLOOKUP(E285,Danh_muc_VL_DC_TB!$A$38:$D$65,3)</f>
        <v>Cái</v>
      </c>
      <c r="H285" s="114">
        <f>VLOOKUP(E285,Danh_muc_VL_DC_TB!$A$38:$D$65,4)</f>
        <v>10000</v>
      </c>
      <c r="I285" s="137">
        <f t="shared" ref="I285:I289" si="61">ROUND(I264*5,3)</f>
        <v>0.05</v>
      </c>
      <c r="J285" s="114">
        <f t="shared" si="60"/>
        <v>500</v>
      </c>
      <c r="K285" s="2"/>
      <c r="L285" s="2"/>
      <c r="M285" s="2"/>
      <c r="N285" s="2"/>
      <c r="O285" s="2"/>
      <c r="P285" s="2"/>
      <c r="Q285" s="2"/>
      <c r="R285" s="2"/>
      <c r="S285" s="2"/>
    </row>
    <row r="286" spans="1:19" ht="15.75" x14ac:dyDescent="0.25">
      <c r="A286" s="170"/>
      <c r="B286" s="87"/>
      <c r="C286" s="138"/>
      <c r="D286" s="138"/>
      <c r="E286" s="124">
        <v>8</v>
      </c>
      <c r="F286" s="124" t="str">
        <f>VLOOKUP(E286,Danh_muc_VL_DC_TB!$A$38:$D$65,2)</f>
        <v>Chổi lông</v>
      </c>
      <c r="G286" s="124" t="str">
        <f>VLOOKUP(E286,Danh_muc_VL_DC_TB!$A$38:$D$65,3)</f>
        <v>Cái</v>
      </c>
      <c r="H286" s="114">
        <f>VLOOKUP(E286,Danh_muc_VL_DC_TB!$A$38:$D$65,4)</f>
        <v>25000</v>
      </c>
      <c r="I286" s="137">
        <f t="shared" si="61"/>
        <v>1.4999999999999999E-2</v>
      </c>
      <c r="J286" s="114">
        <f t="shared" si="60"/>
        <v>375</v>
      </c>
      <c r="K286" s="2"/>
      <c r="L286" s="2"/>
      <c r="M286" s="2"/>
      <c r="N286" s="2"/>
      <c r="O286" s="2"/>
      <c r="P286" s="2"/>
      <c r="Q286" s="2"/>
      <c r="R286" s="2"/>
      <c r="S286" s="2"/>
    </row>
    <row r="287" spans="1:19" ht="15.75" x14ac:dyDescent="0.25">
      <c r="A287" s="170"/>
      <c r="B287" s="87"/>
      <c r="C287" s="138"/>
      <c r="D287" s="138"/>
      <c r="E287" s="124">
        <v>14</v>
      </c>
      <c r="F287" s="124" t="str">
        <f>VLOOKUP(E287,Danh_muc_VL_DC_TB!$A$38:$D$65,2)</f>
        <v>Giấy dó</v>
      </c>
      <c r="G287" s="124" t="str">
        <f>VLOOKUP(E287,Danh_muc_VL_DC_TB!$A$38:$D$65,3)</f>
        <v>m²</v>
      </c>
      <c r="H287" s="114">
        <f>VLOOKUP(E287,Danh_muc_VL_DC_TB!$A$38:$D$65,4)</f>
        <v>42000</v>
      </c>
      <c r="I287" s="137">
        <f t="shared" si="61"/>
        <v>0.2</v>
      </c>
      <c r="J287" s="114">
        <f t="shared" si="60"/>
        <v>8400</v>
      </c>
      <c r="K287" s="2"/>
      <c r="L287" s="2"/>
      <c r="M287" s="2"/>
      <c r="N287" s="2"/>
      <c r="O287" s="2"/>
      <c r="P287" s="2"/>
      <c r="Q287" s="2"/>
      <c r="R287" s="2"/>
      <c r="S287" s="2"/>
    </row>
    <row r="288" spans="1:19" ht="15.75" x14ac:dyDescent="0.25">
      <c r="A288" s="170"/>
      <c r="B288" s="87"/>
      <c r="C288" s="138"/>
      <c r="D288" s="138"/>
      <c r="E288" s="124">
        <v>27</v>
      </c>
      <c r="F288" s="124" t="str">
        <f>VLOOKUP(E288,Danh_muc_VL_DC_TB!$A$38:$D$65,2)</f>
        <v>Vải màn</v>
      </c>
      <c r="G288" s="124" t="str">
        <f>VLOOKUP(E288,Danh_muc_VL_DC_TB!$A$38:$D$65,3)</f>
        <v>Mét</v>
      </c>
      <c r="H288" s="114">
        <f>VLOOKUP(E288,Danh_muc_VL_DC_TB!$A$38:$D$65,4)</f>
        <v>25000</v>
      </c>
      <c r="I288" s="137">
        <f t="shared" si="61"/>
        <v>0.01</v>
      </c>
      <c r="J288" s="114">
        <f t="shared" si="60"/>
        <v>250</v>
      </c>
      <c r="K288" s="2"/>
      <c r="L288" s="2"/>
      <c r="M288" s="2"/>
      <c r="N288" s="2"/>
      <c r="O288" s="2"/>
      <c r="P288" s="2"/>
      <c r="Q288" s="2"/>
      <c r="R288" s="2"/>
      <c r="S288" s="2"/>
    </row>
    <row r="289" spans="1:19" ht="15.75" x14ac:dyDescent="0.25">
      <c r="A289" s="170"/>
      <c r="B289" s="87"/>
      <c r="C289" s="138"/>
      <c r="D289" s="138"/>
      <c r="E289" s="124">
        <v>17</v>
      </c>
      <c r="F289" s="124" t="str">
        <f>VLOOKUP(E289,Danh_muc_VL_DC_TB!$A$38:$D$65,2)</f>
        <v>Kéo dán (hồ dán) bồi giấy chuyên dùng</v>
      </c>
      <c r="G289" s="124" t="str">
        <f>VLOOKUP(E289,Danh_muc_VL_DC_TB!$A$38:$D$65,3)</f>
        <v>Gam</v>
      </c>
      <c r="H289" s="114">
        <f>VLOOKUP(E289,Danh_muc_VL_DC_TB!$A$38:$D$65,4)</f>
        <v>5500</v>
      </c>
      <c r="I289" s="137">
        <f t="shared" si="61"/>
        <v>0.25</v>
      </c>
      <c r="J289" s="114">
        <f t="shared" si="60"/>
        <v>1375</v>
      </c>
      <c r="K289" s="2"/>
      <c r="L289" s="2"/>
      <c r="M289" s="2"/>
      <c r="N289" s="2"/>
      <c r="O289" s="2"/>
      <c r="P289" s="2"/>
      <c r="Q289" s="2"/>
      <c r="R289" s="2"/>
      <c r="S289" s="2"/>
    </row>
    <row r="290" spans="1:19" ht="31.5" x14ac:dyDescent="0.25">
      <c r="A290" s="170"/>
      <c r="B290" s="87" t="s">
        <v>317</v>
      </c>
      <c r="C290" s="82" t="s">
        <v>322</v>
      </c>
      <c r="D290" s="82" t="s">
        <v>326</v>
      </c>
      <c r="E290" s="133"/>
      <c r="F290" s="133"/>
      <c r="G290" s="133"/>
      <c r="H290" s="114"/>
      <c r="I290" s="137"/>
      <c r="J290" s="114">
        <f>SUM(J291:J296)</f>
        <v>22800</v>
      </c>
      <c r="K290" s="2"/>
      <c r="L290" s="2"/>
      <c r="M290" s="2"/>
      <c r="N290" s="2"/>
      <c r="O290" s="2"/>
      <c r="P290" s="2"/>
      <c r="Q290" s="2"/>
      <c r="R290" s="2"/>
      <c r="S290" s="2"/>
    </row>
    <row r="291" spans="1:19" ht="15.75" x14ac:dyDescent="0.25">
      <c r="A291" s="170"/>
      <c r="B291" s="87"/>
      <c r="C291" s="138"/>
      <c r="D291" s="138"/>
      <c r="E291" s="124">
        <v>4</v>
      </c>
      <c r="F291" s="124" t="str">
        <f>VLOOKUP(E291,Danh_muc_VL_DC_TB!$A$38:$D$65,2)</f>
        <v>Bút bi</v>
      </c>
      <c r="G291" s="124" t="str">
        <f>VLOOKUP(E291,Danh_muc_VL_DC_TB!$A$38:$D$65,3)</f>
        <v>Cái</v>
      </c>
      <c r="H291" s="114">
        <f>VLOOKUP(E291,Danh_muc_VL_DC_TB!$A$38:$D$65,4)</f>
        <v>10000</v>
      </c>
      <c r="I291" s="137">
        <f>ROUND(I263*10,3)</f>
        <v>0.1</v>
      </c>
      <c r="J291" s="114">
        <f t="shared" ref="J291:J296" si="62">ROUND(H291*I291,0)</f>
        <v>1000</v>
      </c>
      <c r="K291" s="2"/>
      <c r="L291" s="2"/>
      <c r="M291" s="2"/>
      <c r="N291" s="2"/>
      <c r="O291" s="2"/>
      <c r="P291" s="2"/>
      <c r="Q291" s="2"/>
      <c r="R291" s="2"/>
      <c r="S291" s="2"/>
    </row>
    <row r="292" spans="1:19" ht="15.75" x14ac:dyDescent="0.25">
      <c r="A292" s="170"/>
      <c r="B292" s="87"/>
      <c r="C292" s="138"/>
      <c r="D292" s="138"/>
      <c r="E292" s="124">
        <v>5</v>
      </c>
      <c r="F292" s="124" t="str">
        <f>VLOOKUP(E292,Danh_muc_VL_DC_TB!$A$38:$D$65,2)</f>
        <v>Bút chì</v>
      </c>
      <c r="G292" s="124" t="str">
        <f>VLOOKUP(E292,Danh_muc_VL_DC_TB!$A$38:$D$65,3)</f>
        <v>Cái</v>
      </c>
      <c r="H292" s="114">
        <f>VLOOKUP(E292,Danh_muc_VL_DC_TB!$A$38:$D$65,4)</f>
        <v>10000</v>
      </c>
      <c r="I292" s="137">
        <f t="shared" ref="I292:I296" si="63">ROUND(I264*10,3)</f>
        <v>0.1</v>
      </c>
      <c r="J292" s="114">
        <f t="shared" si="62"/>
        <v>1000</v>
      </c>
      <c r="K292" s="2"/>
      <c r="L292" s="2"/>
      <c r="M292" s="2"/>
      <c r="N292" s="2"/>
      <c r="O292" s="2"/>
      <c r="P292" s="2"/>
      <c r="Q292" s="2"/>
      <c r="R292" s="2"/>
      <c r="S292" s="2"/>
    </row>
    <row r="293" spans="1:19" ht="15.75" x14ac:dyDescent="0.25">
      <c r="A293" s="170"/>
      <c r="B293" s="87"/>
      <c r="C293" s="138"/>
      <c r="D293" s="138"/>
      <c r="E293" s="124">
        <v>8</v>
      </c>
      <c r="F293" s="124" t="str">
        <f>VLOOKUP(E293,Danh_muc_VL_DC_TB!$A$38:$D$65,2)</f>
        <v>Chổi lông</v>
      </c>
      <c r="G293" s="124" t="str">
        <f>VLOOKUP(E293,Danh_muc_VL_DC_TB!$A$38:$D$65,3)</f>
        <v>Cái</v>
      </c>
      <c r="H293" s="114">
        <f>VLOOKUP(E293,Danh_muc_VL_DC_TB!$A$38:$D$65,4)</f>
        <v>25000</v>
      </c>
      <c r="I293" s="137">
        <f t="shared" si="63"/>
        <v>0.03</v>
      </c>
      <c r="J293" s="114">
        <f t="shared" si="62"/>
        <v>750</v>
      </c>
      <c r="K293" s="2"/>
      <c r="L293" s="2"/>
      <c r="M293" s="2"/>
      <c r="N293" s="2"/>
      <c r="O293" s="2"/>
      <c r="P293" s="2"/>
      <c r="Q293" s="2"/>
      <c r="R293" s="2"/>
      <c r="S293" s="2"/>
    </row>
    <row r="294" spans="1:19" ht="15.75" x14ac:dyDescent="0.25">
      <c r="A294" s="170"/>
      <c r="B294" s="87"/>
      <c r="C294" s="138"/>
      <c r="D294" s="138"/>
      <c r="E294" s="124">
        <v>14</v>
      </c>
      <c r="F294" s="124" t="str">
        <f>VLOOKUP(E294,Danh_muc_VL_DC_TB!$A$38:$D$65,2)</f>
        <v>Giấy dó</v>
      </c>
      <c r="G294" s="124" t="str">
        <f>VLOOKUP(E294,Danh_muc_VL_DC_TB!$A$38:$D$65,3)</f>
        <v>m²</v>
      </c>
      <c r="H294" s="114">
        <f>VLOOKUP(E294,Danh_muc_VL_DC_TB!$A$38:$D$65,4)</f>
        <v>42000</v>
      </c>
      <c r="I294" s="137">
        <f t="shared" si="63"/>
        <v>0.4</v>
      </c>
      <c r="J294" s="114">
        <f t="shared" si="62"/>
        <v>16800</v>
      </c>
      <c r="K294" s="2"/>
      <c r="L294" s="2"/>
      <c r="M294" s="2"/>
      <c r="N294" s="2"/>
      <c r="O294" s="2"/>
      <c r="P294" s="2"/>
      <c r="Q294" s="2"/>
      <c r="R294" s="2"/>
      <c r="S294" s="2"/>
    </row>
    <row r="295" spans="1:19" ht="15.75" x14ac:dyDescent="0.25">
      <c r="A295" s="170"/>
      <c r="B295" s="87"/>
      <c r="C295" s="138"/>
      <c r="D295" s="138"/>
      <c r="E295" s="124">
        <v>27</v>
      </c>
      <c r="F295" s="124" t="str">
        <f>VLOOKUP(E295,Danh_muc_VL_DC_TB!$A$38:$D$65,2)</f>
        <v>Vải màn</v>
      </c>
      <c r="G295" s="124" t="str">
        <f>VLOOKUP(E295,Danh_muc_VL_DC_TB!$A$38:$D$65,3)</f>
        <v>Mét</v>
      </c>
      <c r="H295" s="114">
        <f>VLOOKUP(E295,Danh_muc_VL_DC_TB!$A$38:$D$65,4)</f>
        <v>25000</v>
      </c>
      <c r="I295" s="137">
        <f t="shared" si="63"/>
        <v>0.02</v>
      </c>
      <c r="J295" s="114">
        <f t="shared" si="62"/>
        <v>500</v>
      </c>
      <c r="K295" s="2"/>
      <c r="L295" s="2"/>
      <c r="M295" s="2"/>
      <c r="N295" s="2"/>
      <c r="O295" s="2"/>
      <c r="P295" s="2"/>
      <c r="Q295" s="2"/>
      <c r="R295" s="2"/>
      <c r="S295" s="2"/>
    </row>
    <row r="296" spans="1:19" ht="15.75" x14ac:dyDescent="0.25">
      <c r="A296" s="170"/>
      <c r="B296" s="87"/>
      <c r="C296" s="138"/>
      <c r="D296" s="138"/>
      <c r="E296" s="124">
        <v>17</v>
      </c>
      <c r="F296" s="124" t="str">
        <f>VLOOKUP(E296,Danh_muc_VL_DC_TB!$A$38:$D$65,2)</f>
        <v>Kéo dán (hồ dán) bồi giấy chuyên dùng</v>
      </c>
      <c r="G296" s="124" t="str">
        <f>VLOOKUP(E296,Danh_muc_VL_DC_TB!$A$38:$D$65,3)</f>
        <v>Gam</v>
      </c>
      <c r="H296" s="114">
        <f>VLOOKUP(E296,Danh_muc_VL_DC_TB!$A$38:$D$65,4)</f>
        <v>5500</v>
      </c>
      <c r="I296" s="137">
        <f t="shared" si="63"/>
        <v>0.5</v>
      </c>
      <c r="J296" s="114">
        <f t="shared" si="62"/>
        <v>2750</v>
      </c>
      <c r="K296" s="2"/>
      <c r="L296" s="2"/>
      <c r="M296" s="2"/>
      <c r="N296" s="2"/>
      <c r="O296" s="2"/>
      <c r="P296" s="2"/>
      <c r="Q296" s="2"/>
      <c r="R296" s="2"/>
      <c r="S296" s="2"/>
    </row>
    <row r="297" spans="1:19" ht="31.5" x14ac:dyDescent="0.25">
      <c r="A297" s="170" t="s">
        <v>333</v>
      </c>
      <c r="B297" s="100" t="s">
        <v>334</v>
      </c>
      <c r="C297" s="131"/>
      <c r="D297" s="131"/>
      <c r="E297" s="133"/>
      <c r="F297" s="133"/>
      <c r="G297" s="133"/>
      <c r="H297" s="114"/>
      <c r="I297" s="137"/>
      <c r="J297" s="114"/>
      <c r="K297" s="2"/>
      <c r="L297" s="2"/>
      <c r="M297" s="2"/>
      <c r="N297" s="2"/>
      <c r="O297" s="2"/>
      <c r="P297" s="2"/>
      <c r="Q297" s="2"/>
      <c r="R297" s="2"/>
      <c r="S297" s="2"/>
    </row>
    <row r="298" spans="1:19" ht="31.5" x14ac:dyDescent="0.25">
      <c r="A298" s="170"/>
      <c r="B298" s="87" t="s">
        <v>312</v>
      </c>
      <c r="C298" s="82" t="s">
        <v>318</v>
      </c>
      <c r="D298" s="82" t="s">
        <v>335</v>
      </c>
      <c r="E298" s="133"/>
      <c r="F298" s="133"/>
      <c r="G298" s="133"/>
      <c r="H298" s="114"/>
      <c r="I298" s="137"/>
      <c r="J298" s="114">
        <f>SUM(J299:J304)</f>
        <v>3648</v>
      </c>
      <c r="K298" s="2"/>
      <c r="L298" s="2"/>
      <c r="M298" s="2"/>
      <c r="N298" s="2"/>
      <c r="O298" s="2"/>
      <c r="P298" s="2"/>
      <c r="Q298" s="2"/>
      <c r="R298" s="2"/>
      <c r="S298" s="2"/>
    </row>
    <row r="299" spans="1:19" ht="15.75" x14ac:dyDescent="0.25">
      <c r="A299" s="170"/>
      <c r="B299" s="87"/>
      <c r="C299" s="138"/>
      <c r="D299" s="138"/>
      <c r="E299" s="124">
        <v>4</v>
      </c>
      <c r="F299" s="124" t="str">
        <f>VLOOKUP(E299,Danh_muc_VL_DC_TB!$A$38:$D$65,2)</f>
        <v>Bút bi</v>
      </c>
      <c r="G299" s="124" t="str">
        <f>VLOOKUP(E299,Danh_muc_VL_DC_TB!$A$38:$D$65,3)</f>
        <v>Cái</v>
      </c>
      <c r="H299" s="114">
        <f>VLOOKUP(E299,Danh_muc_VL_DC_TB!$A$38:$D$65,4)</f>
        <v>10000</v>
      </c>
      <c r="I299" s="137">
        <f>ROUND(I256*2,3)</f>
        <v>1.6E-2</v>
      </c>
      <c r="J299" s="114">
        <f t="shared" ref="J299:J304" si="64">ROUND(H299*I299,0)</f>
        <v>160</v>
      </c>
      <c r="K299" s="2"/>
      <c r="L299" s="2"/>
      <c r="M299" s="2"/>
      <c r="N299" s="2"/>
      <c r="O299" s="2"/>
      <c r="P299" s="2"/>
      <c r="Q299" s="2"/>
      <c r="R299" s="2"/>
      <c r="S299" s="2"/>
    </row>
    <row r="300" spans="1:19" ht="15.75" x14ac:dyDescent="0.25">
      <c r="A300" s="170"/>
      <c r="B300" s="87"/>
      <c r="C300" s="138"/>
      <c r="D300" s="138"/>
      <c r="E300" s="124">
        <v>5</v>
      </c>
      <c r="F300" s="124" t="str">
        <f>VLOOKUP(E300,Danh_muc_VL_DC_TB!$A$38:$D$65,2)</f>
        <v>Bút chì</v>
      </c>
      <c r="G300" s="124" t="str">
        <f>VLOOKUP(E300,Danh_muc_VL_DC_TB!$A$38:$D$65,3)</f>
        <v>Cái</v>
      </c>
      <c r="H300" s="114">
        <f>VLOOKUP(E300,Danh_muc_VL_DC_TB!$A$38:$D$65,4)</f>
        <v>10000</v>
      </c>
      <c r="I300" s="137">
        <f t="shared" ref="I300:I304" si="65">ROUND(I257*2,3)</f>
        <v>1.6E-2</v>
      </c>
      <c r="J300" s="114">
        <f t="shared" si="64"/>
        <v>160</v>
      </c>
      <c r="K300" s="2"/>
      <c r="L300" s="2"/>
      <c r="M300" s="2"/>
      <c r="N300" s="2"/>
      <c r="O300" s="2"/>
      <c r="P300" s="2"/>
      <c r="Q300" s="2"/>
      <c r="R300" s="2"/>
      <c r="S300" s="2"/>
    </row>
    <row r="301" spans="1:19" ht="15.75" x14ac:dyDescent="0.25">
      <c r="A301" s="170"/>
      <c r="B301" s="87"/>
      <c r="C301" s="138"/>
      <c r="D301" s="138"/>
      <c r="E301" s="124">
        <v>8</v>
      </c>
      <c r="F301" s="124" t="str">
        <f>VLOOKUP(E301,Danh_muc_VL_DC_TB!$A$38:$D$65,2)</f>
        <v>Chổi lông</v>
      </c>
      <c r="G301" s="124" t="str">
        <f>VLOOKUP(E301,Danh_muc_VL_DC_TB!$A$38:$D$65,3)</f>
        <v>Cái</v>
      </c>
      <c r="H301" s="114">
        <f>VLOOKUP(E301,Danh_muc_VL_DC_TB!$A$38:$D$65,4)</f>
        <v>25000</v>
      </c>
      <c r="I301" s="137">
        <f t="shared" si="65"/>
        <v>4.0000000000000001E-3</v>
      </c>
      <c r="J301" s="114">
        <f t="shared" si="64"/>
        <v>100</v>
      </c>
      <c r="K301" s="2"/>
      <c r="L301" s="2"/>
      <c r="M301" s="2"/>
      <c r="N301" s="2"/>
      <c r="O301" s="2"/>
      <c r="P301" s="2"/>
      <c r="Q301" s="2"/>
      <c r="R301" s="2"/>
      <c r="S301" s="2"/>
    </row>
    <row r="302" spans="1:19" ht="15.75" x14ac:dyDescent="0.25">
      <c r="A302" s="170"/>
      <c r="B302" s="87"/>
      <c r="C302" s="138"/>
      <c r="D302" s="138"/>
      <c r="E302" s="124">
        <v>14</v>
      </c>
      <c r="F302" s="124" t="str">
        <f>VLOOKUP(E302,Danh_muc_VL_DC_TB!$A$38:$D$65,2)</f>
        <v>Giấy dó</v>
      </c>
      <c r="G302" s="124" t="str">
        <f>VLOOKUP(E302,Danh_muc_VL_DC_TB!$A$38:$D$65,3)</f>
        <v>m²</v>
      </c>
      <c r="H302" s="114">
        <f>VLOOKUP(E302,Danh_muc_VL_DC_TB!$A$38:$D$65,4)</f>
        <v>42000</v>
      </c>
      <c r="I302" s="137">
        <f t="shared" si="65"/>
        <v>6.4000000000000001E-2</v>
      </c>
      <c r="J302" s="114">
        <f t="shared" si="64"/>
        <v>2688</v>
      </c>
      <c r="K302" s="2"/>
      <c r="L302" s="2"/>
      <c r="M302" s="2"/>
      <c r="N302" s="2"/>
      <c r="O302" s="2"/>
      <c r="P302" s="2"/>
      <c r="Q302" s="2"/>
      <c r="R302" s="2"/>
      <c r="S302" s="2"/>
    </row>
    <row r="303" spans="1:19" ht="15.75" x14ac:dyDescent="0.25">
      <c r="A303" s="170"/>
      <c r="B303" s="87"/>
      <c r="C303" s="138"/>
      <c r="D303" s="138"/>
      <c r="E303" s="124">
        <v>27</v>
      </c>
      <c r="F303" s="124" t="str">
        <f>VLOOKUP(E303,Danh_muc_VL_DC_TB!$A$38:$D$65,2)</f>
        <v>Vải màn</v>
      </c>
      <c r="G303" s="124" t="str">
        <f>VLOOKUP(E303,Danh_muc_VL_DC_TB!$A$38:$D$65,3)</f>
        <v>Mét</v>
      </c>
      <c r="H303" s="114">
        <f>VLOOKUP(E303,Danh_muc_VL_DC_TB!$A$38:$D$65,4)</f>
        <v>25000</v>
      </c>
      <c r="I303" s="137">
        <f t="shared" si="65"/>
        <v>4.0000000000000001E-3</v>
      </c>
      <c r="J303" s="114">
        <f t="shared" si="64"/>
        <v>100</v>
      </c>
      <c r="K303" s="2"/>
      <c r="L303" s="2"/>
      <c r="M303" s="2"/>
      <c r="N303" s="2"/>
      <c r="O303" s="2"/>
      <c r="P303" s="2"/>
      <c r="Q303" s="2"/>
      <c r="R303" s="2"/>
      <c r="S303" s="2"/>
    </row>
    <row r="304" spans="1:19" ht="15.75" x14ac:dyDescent="0.25">
      <c r="A304" s="170"/>
      <c r="B304" s="87"/>
      <c r="C304" s="138"/>
      <c r="D304" s="138"/>
      <c r="E304" s="124">
        <v>17</v>
      </c>
      <c r="F304" s="124" t="str">
        <f>VLOOKUP(E304,Danh_muc_VL_DC_TB!$A$38:$D$65,2)</f>
        <v>Kéo dán (hồ dán) bồi giấy chuyên dùng</v>
      </c>
      <c r="G304" s="124" t="str">
        <f>VLOOKUP(E304,Danh_muc_VL_DC_TB!$A$38:$D$65,3)</f>
        <v>Gam</v>
      </c>
      <c r="H304" s="114">
        <f>VLOOKUP(E304,Danh_muc_VL_DC_TB!$A$38:$D$65,4)</f>
        <v>5500</v>
      </c>
      <c r="I304" s="137">
        <f t="shared" si="65"/>
        <v>0.08</v>
      </c>
      <c r="J304" s="114">
        <f t="shared" si="64"/>
        <v>440</v>
      </c>
      <c r="K304" s="2"/>
      <c r="L304" s="2"/>
      <c r="M304" s="2"/>
      <c r="N304" s="2"/>
      <c r="O304" s="2"/>
      <c r="P304" s="2"/>
      <c r="Q304" s="2"/>
      <c r="R304" s="2"/>
      <c r="S304" s="2"/>
    </row>
    <row r="305" spans="1:19" ht="31.5" x14ac:dyDescent="0.25">
      <c r="A305" s="170"/>
      <c r="B305" s="87" t="s">
        <v>313</v>
      </c>
      <c r="C305" s="82" t="s">
        <v>63</v>
      </c>
      <c r="D305" s="82" t="s">
        <v>336</v>
      </c>
      <c r="E305" s="133"/>
      <c r="F305" s="133"/>
      <c r="G305" s="133"/>
      <c r="H305" s="114"/>
      <c r="I305" s="137"/>
      <c r="J305" s="114">
        <f>SUM(J306:J311)</f>
        <v>4560</v>
      </c>
      <c r="K305" s="2"/>
      <c r="L305" s="2"/>
      <c r="M305" s="2"/>
      <c r="N305" s="2"/>
      <c r="O305" s="2"/>
      <c r="P305" s="2"/>
      <c r="Q305" s="2"/>
      <c r="R305" s="2"/>
      <c r="S305" s="2"/>
    </row>
    <row r="306" spans="1:19" ht="15.75" x14ac:dyDescent="0.25">
      <c r="A306" s="170"/>
      <c r="B306" s="87"/>
      <c r="C306" s="138"/>
      <c r="D306" s="138"/>
      <c r="E306" s="124">
        <v>4</v>
      </c>
      <c r="F306" s="124" t="str">
        <f>VLOOKUP(E306,Danh_muc_VL_DC_TB!$A$38:$D$65,2)</f>
        <v>Bút bi</v>
      </c>
      <c r="G306" s="124" t="str">
        <f>VLOOKUP(E306,Danh_muc_VL_DC_TB!$A$38:$D$65,3)</f>
        <v>Cái</v>
      </c>
      <c r="H306" s="114">
        <f>VLOOKUP(E306,Danh_muc_VL_DC_TB!$A$38:$D$65,4)</f>
        <v>10000</v>
      </c>
      <c r="I306" s="137">
        <f t="shared" ref="I306:I311" si="66">ROUND(I263*2,3)</f>
        <v>0.02</v>
      </c>
      <c r="J306" s="114">
        <f t="shared" ref="J306:J311" si="67">ROUND(H306*I306,0)</f>
        <v>200</v>
      </c>
      <c r="K306" s="2"/>
      <c r="L306" s="2"/>
      <c r="M306" s="2"/>
      <c r="N306" s="2"/>
      <c r="O306" s="2"/>
      <c r="P306" s="2"/>
      <c r="Q306" s="2"/>
      <c r="R306" s="2"/>
      <c r="S306" s="2"/>
    </row>
    <row r="307" spans="1:19" ht="15.75" x14ac:dyDescent="0.25">
      <c r="A307" s="170"/>
      <c r="B307" s="87"/>
      <c r="C307" s="138"/>
      <c r="D307" s="138"/>
      <c r="E307" s="124">
        <v>5</v>
      </c>
      <c r="F307" s="124" t="str">
        <f>VLOOKUP(E307,Danh_muc_VL_DC_TB!$A$38:$D$65,2)</f>
        <v>Bút chì</v>
      </c>
      <c r="G307" s="124" t="str">
        <f>VLOOKUP(E307,Danh_muc_VL_DC_TB!$A$38:$D$65,3)</f>
        <v>Cái</v>
      </c>
      <c r="H307" s="114">
        <f>VLOOKUP(E307,Danh_muc_VL_DC_TB!$A$38:$D$65,4)</f>
        <v>10000</v>
      </c>
      <c r="I307" s="137">
        <f t="shared" si="66"/>
        <v>0.02</v>
      </c>
      <c r="J307" s="114">
        <f t="shared" si="67"/>
        <v>200</v>
      </c>
      <c r="K307" s="2"/>
      <c r="L307" s="2"/>
      <c r="M307" s="2"/>
      <c r="N307" s="2"/>
      <c r="O307" s="2"/>
      <c r="P307" s="2"/>
      <c r="Q307" s="2"/>
      <c r="R307" s="2"/>
      <c r="S307" s="2"/>
    </row>
    <row r="308" spans="1:19" ht="15.75" x14ac:dyDescent="0.25">
      <c r="A308" s="170"/>
      <c r="B308" s="87"/>
      <c r="C308" s="138"/>
      <c r="D308" s="138"/>
      <c r="E308" s="124">
        <v>8</v>
      </c>
      <c r="F308" s="124" t="str">
        <f>VLOOKUP(E308,Danh_muc_VL_DC_TB!$A$38:$D$65,2)</f>
        <v>Chổi lông</v>
      </c>
      <c r="G308" s="124" t="str">
        <f>VLOOKUP(E308,Danh_muc_VL_DC_TB!$A$38:$D$65,3)</f>
        <v>Cái</v>
      </c>
      <c r="H308" s="114">
        <f>VLOOKUP(E308,Danh_muc_VL_DC_TB!$A$38:$D$65,4)</f>
        <v>25000</v>
      </c>
      <c r="I308" s="137">
        <f t="shared" si="66"/>
        <v>6.0000000000000001E-3</v>
      </c>
      <c r="J308" s="114">
        <f t="shared" si="67"/>
        <v>150</v>
      </c>
      <c r="K308" s="2"/>
      <c r="L308" s="2"/>
      <c r="M308" s="2"/>
      <c r="N308" s="2"/>
      <c r="O308" s="2"/>
      <c r="P308" s="2"/>
      <c r="Q308" s="2"/>
      <c r="R308" s="2"/>
      <c r="S308" s="2"/>
    </row>
    <row r="309" spans="1:19" ht="15.75" x14ac:dyDescent="0.25">
      <c r="A309" s="170"/>
      <c r="B309" s="87"/>
      <c r="C309" s="138"/>
      <c r="D309" s="138"/>
      <c r="E309" s="124">
        <v>14</v>
      </c>
      <c r="F309" s="124" t="str">
        <f>VLOOKUP(E309,Danh_muc_VL_DC_TB!$A$38:$D$65,2)</f>
        <v>Giấy dó</v>
      </c>
      <c r="G309" s="124" t="str">
        <f>VLOOKUP(E309,Danh_muc_VL_DC_TB!$A$38:$D$65,3)</f>
        <v>m²</v>
      </c>
      <c r="H309" s="114">
        <f>VLOOKUP(E309,Danh_muc_VL_DC_TB!$A$38:$D$65,4)</f>
        <v>42000</v>
      </c>
      <c r="I309" s="137">
        <f t="shared" si="66"/>
        <v>0.08</v>
      </c>
      <c r="J309" s="114">
        <f t="shared" si="67"/>
        <v>3360</v>
      </c>
      <c r="K309" s="2"/>
      <c r="L309" s="2"/>
      <c r="M309" s="2"/>
      <c r="N309" s="2"/>
      <c r="O309" s="2"/>
      <c r="P309" s="2"/>
      <c r="Q309" s="2"/>
      <c r="R309" s="2"/>
      <c r="S309" s="2"/>
    </row>
    <row r="310" spans="1:19" ht="15.75" x14ac:dyDescent="0.25">
      <c r="A310" s="170"/>
      <c r="B310" s="87"/>
      <c r="C310" s="138"/>
      <c r="D310" s="138"/>
      <c r="E310" s="124">
        <v>27</v>
      </c>
      <c r="F310" s="124" t="str">
        <f>VLOOKUP(E310,Danh_muc_VL_DC_TB!$A$38:$D$65,2)</f>
        <v>Vải màn</v>
      </c>
      <c r="G310" s="124" t="str">
        <f>VLOOKUP(E310,Danh_muc_VL_DC_TB!$A$38:$D$65,3)</f>
        <v>Mét</v>
      </c>
      <c r="H310" s="114">
        <f>VLOOKUP(E310,Danh_muc_VL_DC_TB!$A$38:$D$65,4)</f>
        <v>25000</v>
      </c>
      <c r="I310" s="137">
        <f t="shared" si="66"/>
        <v>4.0000000000000001E-3</v>
      </c>
      <c r="J310" s="114">
        <f t="shared" si="67"/>
        <v>100</v>
      </c>
      <c r="K310" s="2"/>
      <c r="L310" s="2"/>
      <c r="M310" s="2"/>
      <c r="N310" s="2"/>
      <c r="O310" s="2"/>
      <c r="P310" s="2"/>
      <c r="Q310" s="2"/>
      <c r="R310" s="2"/>
      <c r="S310" s="2"/>
    </row>
    <row r="311" spans="1:19" ht="15.75" x14ac:dyDescent="0.25">
      <c r="A311" s="170"/>
      <c r="B311" s="87"/>
      <c r="C311" s="138"/>
      <c r="D311" s="138"/>
      <c r="E311" s="124">
        <v>17</v>
      </c>
      <c r="F311" s="124" t="str">
        <f>VLOOKUP(E311,Danh_muc_VL_DC_TB!$A$38:$D$65,2)</f>
        <v>Kéo dán (hồ dán) bồi giấy chuyên dùng</v>
      </c>
      <c r="G311" s="124" t="str">
        <f>VLOOKUP(E311,Danh_muc_VL_DC_TB!$A$38:$D$65,3)</f>
        <v>Gam</v>
      </c>
      <c r="H311" s="114">
        <f>VLOOKUP(E311,Danh_muc_VL_DC_TB!$A$38:$D$65,4)</f>
        <v>5500</v>
      </c>
      <c r="I311" s="137">
        <f t="shared" si="66"/>
        <v>0.1</v>
      </c>
      <c r="J311" s="114">
        <f t="shared" si="67"/>
        <v>550</v>
      </c>
      <c r="K311" s="2"/>
      <c r="L311" s="2"/>
      <c r="M311" s="2"/>
      <c r="N311" s="2"/>
      <c r="O311" s="2"/>
      <c r="P311" s="2"/>
      <c r="Q311" s="2"/>
      <c r="R311" s="2"/>
      <c r="S311" s="2"/>
    </row>
    <row r="312" spans="1:19" ht="31.5" x14ac:dyDescent="0.25">
      <c r="A312" s="170"/>
      <c r="B312" s="87" t="s">
        <v>314</v>
      </c>
      <c r="C312" s="82" t="s">
        <v>319</v>
      </c>
      <c r="D312" s="82" t="s">
        <v>337</v>
      </c>
      <c r="E312" s="133"/>
      <c r="F312" s="133"/>
      <c r="G312" s="133"/>
      <c r="H312" s="114"/>
      <c r="I312" s="137"/>
      <c r="J312" s="114">
        <f>SUM(J313:J318)</f>
        <v>6865</v>
      </c>
      <c r="K312" s="2"/>
      <c r="L312" s="2"/>
      <c r="M312" s="2"/>
      <c r="N312" s="2"/>
      <c r="O312" s="2"/>
      <c r="P312" s="2"/>
      <c r="Q312" s="2"/>
      <c r="R312" s="2"/>
      <c r="S312" s="2"/>
    </row>
    <row r="313" spans="1:19" ht="15.75" x14ac:dyDescent="0.25">
      <c r="A313" s="170"/>
      <c r="B313" s="87"/>
      <c r="C313" s="138"/>
      <c r="D313" s="138"/>
      <c r="E313" s="124">
        <v>4</v>
      </c>
      <c r="F313" s="124" t="str">
        <f>VLOOKUP(E313,Danh_muc_VL_DC_TB!$A$38:$D$65,2)</f>
        <v>Bút bi</v>
      </c>
      <c r="G313" s="124" t="str">
        <f>VLOOKUP(E313,Danh_muc_VL_DC_TB!$A$38:$D$65,3)</f>
        <v>Cái</v>
      </c>
      <c r="H313" s="114">
        <f>VLOOKUP(E313,Danh_muc_VL_DC_TB!$A$38:$D$65,4)</f>
        <v>10000</v>
      </c>
      <c r="I313" s="137">
        <f t="shared" ref="I313:I318" si="68">ROUND(I270*2,3)</f>
        <v>0.03</v>
      </c>
      <c r="J313" s="114">
        <f t="shared" ref="J313:J318" si="69">ROUND(H313*I313,0)</f>
        <v>300</v>
      </c>
      <c r="K313" s="2"/>
      <c r="L313" s="2"/>
      <c r="M313" s="2"/>
      <c r="N313" s="2"/>
      <c r="O313" s="2"/>
      <c r="P313" s="2"/>
      <c r="Q313" s="2"/>
      <c r="R313" s="2"/>
      <c r="S313" s="2"/>
    </row>
    <row r="314" spans="1:19" ht="15.75" x14ac:dyDescent="0.25">
      <c r="A314" s="170"/>
      <c r="B314" s="87"/>
      <c r="C314" s="138"/>
      <c r="D314" s="138"/>
      <c r="E314" s="124">
        <v>5</v>
      </c>
      <c r="F314" s="124" t="str">
        <f>VLOOKUP(E314,Danh_muc_VL_DC_TB!$A$38:$D$65,2)</f>
        <v>Bút chì</v>
      </c>
      <c r="G314" s="124" t="str">
        <f>VLOOKUP(E314,Danh_muc_VL_DC_TB!$A$38:$D$65,3)</f>
        <v>Cái</v>
      </c>
      <c r="H314" s="114">
        <f>VLOOKUP(E314,Danh_muc_VL_DC_TB!$A$38:$D$65,4)</f>
        <v>10000</v>
      </c>
      <c r="I314" s="137">
        <f t="shared" si="68"/>
        <v>0.03</v>
      </c>
      <c r="J314" s="114">
        <f t="shared" si="69"/>
        <v>300</v>
      </c>
      <c r="K314" s="2"/>
      <c r="L314" s="2"/>
      <c r="M314" s="2"/>
      <c r="N314" s="2"/>
      <c r="O314" s="2"/>
      <c r="P314" s="2"/>
      <c r="Q314" s="2"/>
      <c r="R314" s="2"/>
      <c r="S314" s="2"/>
    </row>
    <row r="315" spans="1:19" ht="15.75" x14ac:dyDescent="0.25">
      <c r="A315" s="170"/>
      <c r="B315" s="87"/>
      <c r="C315" s="138"/>
      <c r="D315" s="138"/>
      <c r="E315" s="124">
        <v>8</v>
      </c>
      <c r="F315" s="124" t="str">
        <f>VLOOKUP(E315,Danh_muc_VL_DC_TB!$A$38:$D$65,2)</f>
        <v>Chổi lông</v>
      </c>
      <c r="G315" s="124" t="str">
        <f>VLOOKUP(E315,Danh_muc_VL_DC_TB!$A$38:$D$65,3)</f>
        <v>Cái</v>
      </c>
      <c r="H315" s="114">
        <f>VLOOKUP(E315,Danh_muc_VL_DC_TB!$A$38:$D$65,4)</f>
        <v>25000</v>
      </c>
      <c r="I315" s="137">
        <f t="shared" si="68"/>
        <v>0.01</v>
      </c>
      <c r="J315" s="114">
        <f t="shared" si="69"/>
        <v>250</v>
      </c>
      <c r="K315" s="2"/>
      <c r="L315" s="2"/>
      <c r="M315" s="2"/>
      <c r="N315" s="2"/>
      <c r="O315" s="2"/>
      <c r="P315" s="2"/>
      <c r="Q315" s="2"/>
      <c r="R315" s="2"/>
      <c r="S315" s="2"/>
    </row>
    <row r="316" spans="1:19" ht="15.75" x14ac:dyDescent="0.25">
      <c r="A316" s="170"/>
      <c r="B316" s="87"/>
      <c r="C316" s="138"/>
      <c r="D316" s="138"/>
      <c r="E316" s="124">
        <v>14</v>
      </c>
      <c r="F316" s="124" t="str">
        <f>VLOOKUP(E316,Danh_muc_VL_DC_TB!$A$38:$D$65,2)</f>
        <v>Giấy dó</v>
      </c>
      <c r="G316" s="124" t="str">
        <f>VLOOKUP(E316,Danh_muc_VL_DC_TB!$A$38:$D$65,3)</f>
        <v>m²</v>
      </c>
      <c r="H316" s="114">
        <f>VLOOKUP(E316,Danh_muc_VL_DC_TB!$A$38:$D$65,4)</f>
        <v>42000</v>
      </c>
      <c r="I316" s="137">
        <f t="shared" si="68"/>
        <v>0.12</v>
      </c>
      <c r="J316" s="114">
        <f t="shared" si="69"/>
        <v>5040</v>
      </c>
      <c r="K316" s="2"/>
      <c r="L316" s="2"/>
      <c r="M316" s="2"/>
      <c r="N316" s="2"/>
      <c r="O316" s="2"/>
      <c r="P316" s="2"/>
      <c r="Q316" s="2"/>
      <c r="R316" s="2"/>
      <c r="S316" s="2"/>
    </row>
    <row r="317" spans="1:19" ht="15.75" x14ac:dyDescent="0.25">
      <c r="A317" s="170"/>
      <c r="B317" s="87"/>
      <c r="C317" s="138"/>
      <c r="D317" s="138"/>
      <c r="E317" s="124">
        <v>27</v>
      </c>
      <c r="F317" s="124" t="str">
        <f>VLOOKUP(E317,Danh_muc_VL_DC_TB!$A$38:$D$65,2)</f>
        <v>Vải màn</v>
      </c>
      <c r="G317" s="124" t="str">
        <f>VLOOKUP(E317,Danh_muc_VL_DC_TB!$A$38:$D$65,3)</f>
        <v>Mét</v>
      </c>
      <c r="H317" s="114">
        <f>VLOOKUP(E317,Danh_muc_VL_DC_TB!$A$38:$D$65,4)</f>
        <v>25000</v>
      </c>
      <c r="I317" s="137">
        <f t="shared" si="68"/>
        <v>6.0000000000000001E-3</v>
      </c>
      <c r="J317" s="114">
        <f t="shared" si="69"/>
        <v>150</v>
      </c>
      <c r="K317" s="2"/>
      <c r="L317" s="2"/>
      <c r="M317" s="2"/>
      <c r="N317" s="2"/>
      <c r="O317" s="2"/>
      <c r="P317" s="2"/>
      <c r="Q317" s="2"/>
      <c r="R317" s="2"/>
      <c r="S317" s="2"/>
    </row>
    <row r="318" spans="1:19" ht="15.75" x14ac:dyDescent="0.25">
      <c r="A318" s="170"/>
      <c r="B318" s="87"/>
      <c r="C318" s="138"/>
      <c r="D318" s="138"/>
      <c r="E318" s="124">
        <v>17</v>
      </c>
      <c r="F318" s="124" t="str">
        <f>VLOOKUP(E318,Danh_muc_VL_DC_TB!$A$38:$D$65,2)</f>
        <v>Kéo dán (hồ dán) bồi giấy chuyên dùng</v>
      </c>
      <c r="G318" s="124" t="str">
        <f>VLOOKUP(E318,Danh_muc_VL_DC_TB!$A$38:$D$65,3)</f>
        <v>Gam</v>
      </c>
      <c r="H318" s="114">
        <f>VLOOKUP(E318,Danh_muc_VL_DC_TB!$A$38:$D$65,4)</f>
        <v>5500</v>
      </c>
      <c r="I318" s="137">
        <f t="shared" si="68"/>
        <v>0.15</v>
      </c>
      <c r="J318" s="114">
        <f t="shared" si="69"/>
        <v>825</v>
      </c>
      <c r="K318" s="2"/>
      <c r="L318" s="2"/>
      <c r="M318" s="2"/>
      <c r="N318" s="2"/>
      <c r="O318" s="2"/>
      <c r="P318" s="2"/>
      <c r="Q318" s="2"/>
      <c r="R318" s="2"/>
      <c r="S318" s="2"/>
    </row>
    <row r="319" spans="1:19" ht="31.5" x14ac:dyDescent="0.25">
      <c r="A319" s="170"/>
      <c r="B319" s="87" t="s">
        <v>315</v>
      </c>
      <c r="C319" s="82" t="s">
        <v>320</v>
      </c>
      <c r="D319" s="82" t="s">
        <v>338</v>
      </c>
      <c r="E319" s="133"/>
      <c r="F319" s="133"/>
      <c r="G319" s="133"/>
      <c r="H319" s="114"/>
      <c r="I319" s="137"/>
      <c r="J319" s="114">
        <f>SUM(J320:J325)</f>
        <v>11425</v>
      </c>
      <c r="K319" s="2"/>
      <c r="L319" s="2"/>
      <c r="M319" s="2"/>
      <c r="N319" s="2"/>
      <c r="O319" s="2"/>
      <c r="P319" s="2"/>
      <c r="Q319" s="2"/>
      <c r="R319" s="2"/>
      <c r="S319" s="2"/>
    </row>
    <row r="320" spans="1:19" ht="15.75" x14ac:dyDescent="0.25">
      <c r="A320" s="170"/>
      <c r="B320" s="87"/>
      <c r="C320" s="138"/>
      <c r="D320" s="138"/>
      <c r="E320" s="124">
        <v>4</v>
      </c>
      <c r="F320" s="124" t="str">
        <f>VLOOKUP(E320,Danh_muc_VL_DC_TB!$A$38:$D$65,2)</f>
        <v>Bút bi</v>
      </c>
      <c r="G320" s="124" t="str">
        <f>VLOOKUP(E320,Danh_muc_VL_DC_TB!$A$38:$D$65,3)</f>
        <v>Cái</v>
      </c>
      <c r="H320" s="114">
        <f>VLOOKUP(E320,Danh_muc_VL_DC_TB!$A$38:$D$65,4)</f>
        <v>10000</v>
      </c>
      <c r="I320" s="137">
        <f t="shared" ref="I320:I325" si="70">ROUND(I277*2,3)</f>
        <v>0.05</v>
      </c>
      <c r="J320" s="114">
        <f t="shared" ref="J320:J325" si="71">ROUND(H320*I320,0)</f>
        <v>500</v>
      </c>
      <c r="K320" s="2"/>
      <c r="L320" s="2"/>
      <c r="M320" s="2"/>
      <c r="N320" s="2"/>
      <c r="O320" s="2"/>
      <c r="P320" s="2"/>
      <c r="Q320" s="2"/>
      <c r="R320" s="2"/>
      <c r="S320" s="2"/>
    </row>
    <row r="321" spans="1:19" ht="15.75" x14ac:dyDescent="0.25">
      <c r="A321" s="170"/>
      <c r="B321" s="87"/>
      <c r="C321" s="138"/>
      <c r="D321" s="138"/>
      <c r="E321" s="124">
        <v>5</v>
      </c>
      <c r="F321" s="124" t="str">
        <f>VLOOKUP(E321,Danh_muc_VL_DC_TB!$A$38:$D$65,2)</f>
        <v>Bút chì</v>
      </c>
      <c r="G321" s="124" t="str">
        <f>VLOOKUP(E321,Danh_muc_VL_DC_TB!$A$38:$D$65,3)</f>
        <v>Cái</v>
      </c>
      <c r="H321" s="114">
        <f>VLOOKUP(E321,Danh_muc_VL_DC_TB!$A$38:$D$65,4)</f>
        <v>10000</v>
      </c>
      <c r="I321" s="137">
        <f t="shared" si="70"/>
        <v>0.05</v>
      </c>
      <c r="J321" s="114">
        <f t="shared" si="71"/>
        <v>500</v>
      </c>
      <c r="K321" s="2"/>
      <c r="L321" s="2"/>
      <c r="M321" s="2"/>
      <c r="N321" s="2"/>
      <c r="O321" s="2"/>
      <c r="P321" s="2"/>
      <c r="Q321" s="2"/>
      <c r="R321" s="2"/>
      <c r="S321" s="2"/>
    </row>
    <row r="322" spans="1:19" ht="15.75" x14ac:dyDescent="0.25">
      <c r="A322" s="170"/>
      <c r="B322" s="87"/>
      <c r="C322" s="138"/>
      <c r="D322" s="138"/>
      <c r="E322" s="124">
        <v>8</v>
      </c>
      <c r="F322" s="124" t="str">
        <f>VLOOKUP(E322,Danh_muc_VL_DC_TB!$A$38:$D$65,2)</f>
        <v>Chổi lông</v>
      </c>
      <c r="G322" s="124" t="str">
        <f>VLOOKUP(E322,Danh_muc_VL_DC_TB!$A$38:$D$65,3)</f>
        <v>Cái</v>
      </c>
      <c r="H322" s="114">
        <f>VLOOKUP(E322,Danh_muc_VL_DC_TB!$A$38:$D$65,4)</f>
        <v>25000</v>
      </c>
      <c r="I322" s="137">
        <f t="shared" si="70"/>
        <v>1.6E-2</v>
      </c>
      <c r="J322" s="114">
        <f t="shared" si="71"/>
        <v>400</v>
      </c>
      <c r="K322" s="2"/>
      <c r="L322" s="2"/>
      <c r="M322" s="2"/>
      <c r="N322" s="2"/>
      <c r="O322" s="2"/>
      <c r="P322" s="2"/>
      <c r="Q322" s="2"/>
      <c r="R322" s="2"/>
      <c r="S322" s="2"/>
    </row>
    <row r="323" spans="1:19" ht="15.75" x14ac:dyDescent="0.25">
      <c r="A323" s="170"/>
      <c r="B323" s="87"/>
      <c r="C323" s="138"/>
      <c r="D323" s="138"/>
      <c r="E323" s="124">
        <v>14</v>
      </c>
      <c r="F323" s="124" t="str">
        <f>VLOOKUP(E323,Danh_muc_VL_DC_TB!$A$38:$D$65,2)</f>
        <v>Giấy dó</v>
      </c>
      <c r="G323" s="124" t="str">
        <f>VLOOKUP(E323,Danh_muc_VL_DC_TB!$A$38:$D$65,3)</f>
        <v>m²</v>
      </c>
      <c r="H323" s="114">
        <f>VLOOKUP(E323,Danh_muc_VL_DC_TB!$A$38:$D$65,4)</f>
        <v>42000</v>
      </c>
      <c r="I323" s="137">
        <f t="shared" si="70"/>
        <v>0.2</v>
      </c>
      <c r="J323" s="114">
        <f t="shared" si="71"/>
        <v>8400</v>
      </c>
      <c r="K323" s="2"/>
      <c r="L323" s="2"/>
      <c r="M323" s="2"/>
      <c r="N323" s="2"/>
      <c r="O323" s="2"/>
      <c r="P323" s="2"/>
      <c r="Q323" s="2"/>
      <c r="R323" s="2"/>
      <c r="S323" s="2"/>
    </row>
    <row r="324" spans="1:19" ht="15.75" x14ac:dyDescent="0.25">
      <c r="A324" s="170"/>
      <c r="B324" s="87"/>
      <c r="C324" s="138"/>
      <c r="D324" s="138"/>
      <c r="E324" s="124">
        <v>27</v>
      </c>
      <c r="F324" s="124" t="str">
        <f>VLOOKUP(E324,Danh_muc_VL_DC_TB!$A$38:$D$65,2)</f>
        <v>Vải màn</v>
      </c>
      <c r="G324" s="124" t="str">
        <f>VLOOKUP(E324,Danh_muc_VL_DC_TB!$A$38:$D$65,3)</f>
        <v>Mét</v>
      </c>
      <c r="H324" s="114">
        <f>VLOOKUP(E324,Danh_muc_VL_DC_TB!$A$38:$D$65,4)</f>
        <v>25000</v>
      </c>
      <c r="I324" s="137">
        <f t="shared" si="70"/>
        <v>0.01</v>
      </c>
      <c r="J324" s="114">
        <f t="shared" si="71"/>
        <v>250</v>
      </c>
      <c r="K324" s="2"/>
      <c r="L324" s="2"/>
      <c r="M324" s="2"/>
      <c r="N324" s="2"/>
      <c r="O324" s="2"/>
      <c r="P324" s="2"/>
      <c r="Q324" s="2"/>
      <c r="R324" s="2"/>
      <c r="S324" s="2"/>
    </row>
    <row r="325" spans="1:19" ht="15.75" x14ac:dyDescent="0.25">
      <c r="A325" s="170"/>
      <c r="B325" s="87"/>
      <c r="C325" s="138"/>
      <c r="D325" s="138"/>
      <c r="E325" s="124">
        <v>17</v>
      </c>
      <c r="F325" s="124" t="str">
        <f>VLOOKUP(E325,Danh_muc_VL_DC_TB!$A$38:$D$65,2)</f>
        <v>Kéo dán (hồ dán) bồi giấy chuyên dùng</v>
      </c>
      <c r="G325" s="124" t="str">
        <f>VLOOKUP(E325,Danh_muc_VL_DC_TB!$A$38:$D$65,3)</f>
        <v>Gam</v>
      </c>
      <c r="H325" s="114">
        <f>VLOOKUP(E325,Danh_muc_VL_DC_TB!$A$38:$D$65,4)</f>
        <v>5500</v>
      </c>
      <c r="I325" s="137">
        <f t="shared" si="70"/>
        <v>0.25</v>
      </c>
      <c r="J325" s="114">
        <f t="shared" si="71"/>
        <v>1375</v>
      </c>
      <c r="K325" s="2"/>
      <c r="L325" s="2"/>
      <c r="M325" s="2"/>
      <c r="N325" s="2"/>
      <c r="O325" s="2"/>
      <c r="P325" s="2"/>
      <c r="Q325" s="2"/>
      <c r="R325" s="2"/>
      <c r="S325" s="2"/>
    </row>
    <row r="326" spans="1:19" ht="31.5" x14ac:dyDescent="0.25">
      <c r="A326" s="170"/>
      <c r="B326" s="87" t="s">
        <v>316</v>
      </c>
      <c r="C326" s="82" t="s">
        <v>321</v>
      </c>
      <c r="D326" s="82" t="s">
        <v>339</v>
      </c>
      <c r="E326" s="133"/>
      <c r="F326" s="133"/>
      <c r="G326" s="133"/>
      <c r="H326" s="114"/>
      <c r="I326" s="137"/>
      <c r="J326" s="114">
        <f>SUM(J327:J332)</f>
        <v>22800</v>
      </c>
      <c r="K326" s="2"/>
      <c r="L326" s="2"/>
      <c r="M326" s="2"/>
      <c r="N326" s="2"/>
      <c r="O326" s="2"/>
      <c r="P326" s="2"/>
      <c r="Q326" s="2"/>
      <c r="R326" s="2"/>
      <c r="S326" s="2"/>
    </row>
    <row r="327" spans="1:19" ht="15.75" x14ac:dyDescent="0.25">
      <c r="A327" s="170"/>
      <c r="B327" s="87"/>
      <c r="C327" s="138"/>
      <c r="D327" s="138"/>
      <c r="E327" s="124">
        <v>4</v>
      </c>
      <c r="F327" s="124" t="str">
        <f>VLOOKUP(E327,Danh_muc_VL_DC_TB!$A$38:$D$65,2)</f>
        <v>Bút bi</v>
      </c>
      <c r="G327" s="124" t="str">
        <f>VLOOKUP(E327,Danh_muc_VL_DC_TB!$A$38:$D$65,3)</f>
        <v>Cái</v>
      </c>
      <c r="H327" s="114">
        <f>VLOOKUP(E327,Danh_muc_VL_DC_TB!$A$38:$D$65,4)</f>
        <v>10000</v>
      </c>
      <c r="I327" s="137">
        <f t="shared" ref="I327:I332" si="72">ROUND(I284*2,3)</f>
        <v>0.1</v>
      </c>
      <c r="J327" s="114">
        <f t="shared" ref="J327:J332" si="73">ROUND(H327*I327,0)</f>
        <v>1000</v>
      </c>
      <c r="K327" s="2"/>
      <c r="L327" s="2"/>
      <c r="M327" s="2"/>
      <c r="N327" s="2"/>
      <c r="O327" s="2"/>
      <c r="P327" s="2"/>
      <c r="Q327" s="2"/>
      <c r="R327" s="2"/>
      <c r="S327" s="2"/>
    </row>
    <row r="328" spans="1:19" ht="15.75" x14ac:dyDescent="0.25">
      <c r="A328" s="170"/>
      <c r="B328" s="87"/>
      <c r="C328" s="138"/>
      <c r="D328" s="138"/>
      <c r="E328" s="124">
        <v>5</v>
      </c>
      <c r="F328" s="124" t="str">
        <f>VLOOKUP(E328,Danh_muc_VL_DC_TB!$A$38:$D$65,2)</f>
        <v>Bút chì</v>
      </c>
      <c r="G328" s="124" t="str">
        <f>VLOOKUP(E328,Danh_muc_VL_DC_TB!$A$38:$D$65,3)</f>
        <v>Cái</v>
      </c>
      <c r="H328" s="114">
        <f>VLOOKUP(E328,Danh_muc_VL_DC_TB!$A$38:$D$65,4)</f>
        <v>10000</v>
      </c>
      <c r="I328" s="137">
        <f t="shared" si="72"/>
        <v>0.1</v>
      </c>
      <c r="J328" s="114">
        <f t="shared" si="73"/>
        <v>1000</v>
      </c>
      <c r="K328" s="2"/>
      <c r="L328" s="2"/>
      <c r="M328" s="2"/>
      <c r="N328" s="2"/>
      <c r="O328" s="2"/>
      <c r="P328" s="2"/>
      <c r="Q328" s="2"/>
      <c r="R328" s="2"/>
      <c r="S328" s="2"/>
    </row>
    <row r="329" spans="1:19" ht="15.75" x14ac:dyDescent="0.25">
      <c r="A329" s="170"/>
      <c r="B329" s="87"/>
      <c r="C329" s="138"/>
      <c r="D329" s="138"/>
      <c r="E329" s="124">
        <v>8</v>
      </c>
      <c r="F329" s="124" t="str">
        <f>VLOOKUP(E329,Danh_muc_VL_DC_TB!$A$38:$D$65,2)</f>
        <v>Chổi lông</v>
      </c>
      <c r="G329" s="124" t="str">
        <f>VLOOKUP(E329,Danh_muc_VL_DC_TB!$A$38:$D$65,3)</f>
        <v>Cái</v>
      </c>
      <c r="H329" s="114">
        <f>VLOOKUP(E329,Danh_muc_VL_DC_TB!$A$38:$D$65,4)</f>
        <v>25000</v>
      </c>
      <c r="I329" s="137">
        <f t="shared" si="72"/>
        <v>0.03</v>
      </c>
      <c r="J329" s="114">
        <f t="shared" si="73"/>
        <v>750</v>
      </c>
      <c r="K329" s="2"/>
      <c r="L329" s="2"/>
      <c r="M329" s="2"/>
      <c r="N329" s="2"/>
      <c r="O329" s="2"/>
      <c r="P329" s="2"/>
      <c r="Q329" s="2"/>
      <c r="R329" s="2"/>
      <c r="S329" s="2"/>
    </row>
    <row r="330" spans="1:19" ht="15.75" x14ac:dyDescent="0.25">
      <c r="A330" s="170"/>
      <c r="B330" s="87"/>
      <c r="C330" s="138"/>
      <c r="D330" s="138"/>
      <c r="E330" s="124">
        <v>14</v>
      </c>
      <c r="F330" s="124" t="str">
        <f>VLOOKUP(E330,Danh_muc_VL_DC_TB!$A$38:$D$65,2)</f>
        <v>Giấy dó</v>
      </c>
      <c r="G330" s="124" t="str">
        <f>VLOOKUP(E330,Danh_muc_VL_DC_TB!$A$38:$D$65,3)</f>
        <v>m²</v>
      </c>
      <c r="H330" s="114">
        <f>VLOOKUP(E330,Danh_muc_VL_DC_TB!$A$38:$D$65,4)</f>
        <v>42000</v>
      </c>
      <c r="I330" s="137">
        <f t="shared" si="72"/>
        <v>0.4</v>
      </c>
      <c r="J330" s="114">
        <f t="shared" si="73"/>
        <v>16800</v>
      </c>
      <c r="K330" s="2"/>
      <c r="L330" s="2"/>
      <c r="M330" s="2"/>
      <c r="N330" s="2"/>
      <c r="O330" s="2"/>
      <c r="P330" s="2"/>
      <c r="Q330" s="2"/>
      <c r="R330" s="2"/>
      <c r="S330" s="2"/>
    </row>
    <row r="331" spans="1:19" ht="15.75" x14ac:dyDescent="0.25">
      <c r="A331" s="170"/>
      <c r="B331" s="87"/>
      <c r="C331" s="138"/>
      <c r="D331" s="138"/>
      <c r="E331" s="124">
        <v>27</v>
      </c>
      <c r="F331" s="124" t="str">
        <f>VLOOKUP(E331,Danh_muc_VL_DC_TB!$A$38:$D$65,2)</f>
        <v>Vải màn</v>
      </c>
      <c r="G331" s="124" t="str">
        <f>VLOOKUP(E331,Danh_muc_VL_DC_TB!$A$38:$D$65,3)</f>
        <v>Mét</v>
      </c>
      <c r="H331" s="114">
        <f>VLOOKUP(E331,Danh_muc_VL_DC_TB!$A$38:$D$65,4)</f>
        <v>25000</v>
      </c>
      <c r="I331" s="137">
        <f t="shared" si="72"/>
        <v>0.02</v>
      </c>
      <c r="J331" s="114">
        <f t="shared" si="73"/>
        <v>500</v>
      </c>
      <c r="K331" s="2"/>
      <c r="L331" s="2"/>
      <c r="M331" s="2"/>
      <c r="N331" s="2"/>
      <c r="O331" s="2"/>
      <c r="P331" s="2"/>
      <c r="Q331" s="2"/>
      <c r="R331" s="2"/>
      <c r="S331" s="2"/>
    </row>
    <row r="332" spans="1:19" ht="15.75" x14ac:dyDescent="0.25">
      <c r="A332" s="170"/>
      <c r="B332" s="87"/>
      <c r="C332" s="138"/>
      <c r="D332" s="138"/>
      <c r="E332" s="124">
        <v>17</v>
      </c>
      <c r="F332" s="124" t="str">
        <f>VLOOKUP(E332,Danh_muc_VL_DC_TB!$A$38:$D$65,2)</f>
        <v>Kéo dán (hồ dán) bồi giấy chuyên dùng</v>
      </c>
      <c r="G332" s="124" t="str">
        <f>VLOOKUP(E332,Danh_muc_VL_DC_TB!$A$38:$D$65,3)</f>
        <v>Gam</v>
      </c>
      <c r="H332" s="114">
        <f>VLOOKUP(E332,Danh_muc_VL_DC_TB!$A$38:$D$65,4)</f>
        <v>5500</v>
      </c>
      <c r="I332" s="137">
        <f t="shared" si="72"/>
        <v>0.5</v>
      </c>
      <c r="J332" s="114">
        <f t="shared" si="73"/>
        <v>2750</v>
      </c>
      <c r="K332" s="2"/>
      <c r="L332" s="2"/>
      <c r="M332" s="2"/>
      <c r="N332" s="2"/>
      <c r="O332" s="2"/>
      <c r="P332" s="2"/>
      <c r="Q332" s="2"/>
      <c r="R332" s="2"/>
      <c r="S332" s="2"/>
    </row>
    <row r="333" spans="1:19" ht="31.5" x14ac:dyDescent="0.25">
      <c r="A333" s="170"/>
      <c r="B333" s="87" t="s">
        <v>317</v>
      </c>
      <c r="C333" s="82" t="s">
        <v>322</v>
      </c>
      <c r="D333" s="82" t="s">
        <v>340</v>
      </c>
      <c r="E333" s="133"/>
      <c r="F333" s="133"/>
      <c r="G333" s="133"/>
      <c r="H333" s="114"/>
      <c r="I333" s="137"/>
      <c r="J333" s="114">
        <f>SUM(J334:J339)</f>
        <v>45600</v>
      </c>
      <c r="K333" s="2"/>
      <c r="L333" s="2"/>
      <c r="M333" s="2"/>
      <c r="N333" s="2"/>
      <c r="O333" s="2"/>
      <c r="P333" s="2"/>
      <c r="Q333" s="2"/>
      <c r="R333" s="2"/>
      <c r="S333" s="2"/>
    </row>
    <row r="334" spans="1:19" ht="15.75" x14ac:dyDescent="0.25">
      <c r="A334" s="170"/>
      <c r="B334" s="87"/>
      <c r="C334" s="138"/>
      <c r="D334" s="138"/>
      <c r="E334" s="124">
        <v>4</v>
      </c>
      <c r="F334" s="124" t="str">
        <f>VLOOKUP(E334,Danh_muc_VL_DC_TB!$A$38:$D$65,2)</f>
        <v>Bút bi</v>
      </c>
      <c r="G334" s="124" t="str">
        <f>VLOOKUP(E334,Danh_muc_VL_DC_TB!$A$38:$D$65,3)</f>
        <v>Cái</v>
      </c>
      <c r="H334" s="114">
        <f>VLOOKUP(E334,Danh_muc_VL_DC_TB!$A$38:$D$65,4)</f>
        <v>10000</v>
      </c>
      <c r="I334" s="137">
        <f t="shared" ref="I334:I339" si="74">ROUND(I291*2,3)</f>
        <v>0.2</v>
      </c>
      <c r="J334" s="114">
        <f t="shared" ref="J334:J339" si="75">ROUND(H334*I334,0)</f>
        <v>2000</v>
      </c>
      <c r="K334" s="2"/>
      <c r="L334" s="2"/>
      <c r="M334" s="2"/>
      <c r="N334" s="2"/>
      <c r="O334" s="2"/>
      <c r="P334" s="2"/>
      <c r="Q334" s="2"/>
      <c r="R334" s="2"/>
      <c r="S334" s="2"/>
    </row>
    <row r="335" spans="1:19" ht="15.75" x14ac:dyDescent="0.25">
      <c r="A335" s="170"/>
      <c r="B335" s="87"/>
      <c r="C335" s="138"/>
      <c r="D335" s="138"/>
      <c r="E335" s="124">
        <v>5</v>
      </c>
      <c r="F335" s="124" t="str">
        <f>VLOOKUP(E335,Danh_muc_VL_DC_TB!$A$38:$D$65,2)</f>
        <v>Bút chì</v>
      </c>
      <c r="G335" s="124" t="str">
        <f>VLOOKUP(E335,Danh_muc_VL_DC_TB!$A$38:$D$65,3)</f>
        <v>Cái</v>
      </c>
      <c r="H335" s="114">
        <f>VLOOKUP(E335,Danh_muc_VL_DC_TB!$A$38:$D$65,4)</f>
        <v>10000</v>
      </c>
      <c r="I335" s="137">
        <f t="shared" si="74"/>
        <v>0.2</v>
      </c>
      <c r="J335" s="114">
        <f t="shared" si="75"/>
        <v>2000</v>
      </c>
      <c r="K335" s="2"/>
      <c r="L335" s="2"/>
      <c r="M335" s="2"/>
      <c r="N335" s="2"/>
      <c r="O335" s="2"/>
      <c r="P335" s="2"/>
      <c r="Q335" s="2"/>
      <c r="R335" s="2"/>
      <c r="S335" s="2"/>
    </row>
    <row r="336" spans="1:19" ht="15.75" x14ac:dyDescent="0.25">
      <c r="A336" s="170"/>
      <c r="B336" s="87"/>
      <c r="C336" s="138"/>
      <c r="D336" s="138"/>
      <c r="E336" s="124">
        <v>8</v>
      </c>
      <c r="F336" s="124" t="str">
        <f>VLOOKUP(E336,Danh_muc_VL_DC_TB!$A$38:$D$65,2)</f>
        <v>Chổi lông</v>
      </c>
      <c r="G336" s="124" t="str">
        <f>VLOOKUP(E336,Danh_muc_VL_DC_TB!$A$38:$D$65,3)</f>
        <v>Cái</v>
      </c>
      <c r="H336" s="114">
        <f>VLOOKUP(E336,Danh_muc_VL_DC_TB!$A$38:$D$65,4)</f>
        <v>25000</v>
      </c>
      <c r="I336" s="137">
        <f t="shared" si="74"/>
        <v>0.06</v>
      </c>
      <c r="J336" s="114">
        <f t="shared" si="75"/>
        <v>1500</v>
      </c>
      <c r="K336" s="2"/>
      <c r="L336" s="2"/>
      <c r="M336" s="2"/>
      <c r="N336" s="2"/>
      <c r="O336" s="2"/>
      <c r="P336" s="2"/>
      <c r="Q336" s="2"/>
      <c r="R336" s="2"/>
      <c r="S336" s="2"/>
    </row>
    <row r="337" spans="1:19" ht="15.75" x14ac:dyDescent="0.25">
      <c r="A337" s="170"/>
      <c r="B337" s="87"/>
      <c r="C337" s="138"/>
      <c r="D337" s="138"/>
      <c r="E337" s="124">
        <v>14</v>
      </c>
      <c r="F337" s="124" t="str">
        <f>VLOOKUP(E337,Danh_muc_VL_DC_TB!$A$38:$D$65,2)</f>
        <v>Giấy dó</v>
      </c>
      <c r="G337" s="124" t="str">
        <f>VLOOKUP(E337,Danh_muc_VL_DC_TB!$A$38:$D$65,3)</f>
        <v>m²</v>
      </c>
      <c r="H337" s="114">
        <f>VLOOKUP(E337,Danh_muc_VL_DC_TB!$A$38:$D$65,4)</f>
        <v>42000</v>
      </c>
      <c r="I337" s="137">
        <f t="shared" si="74"/>
        <v>0.8</v>
      </c>
      <c r="J337" s="114">
        <f t="shared" si="75"/>
        <v>33600</v>
      </c>
      <c r="K337" s="2"/>
      <c r="L337" s="2"/>
      <c r="M337" s="2"/>
      <c r="N337" s="2"/>
      <c r="O337" s="2"/>
      <c r="P337" s="2"/>
      <c r="Q337" s="2"/>
      <c r="R337" s="2"/>
      <c r="S337" s="2"/>
    </row>
    <row r="338" spans="1:19" ht="15.75" x14ac:dyDescent="0.25">
      <c r="A338" s="170"/>
      <c r="B338" s="87"/>
      <c r="C338" s="138"/>
      <c r="D338" s="138"/>
      <c r="E338" s="124">
        <v>27</v>
      </c>
      <c r="F338" s="124" t="str">
        <f>VLOOKUP(E338,Danh_muc_VL_DC_TB!$A$38:$D$65,2)</f>
        <v>Vải màn</v>
      </c>
      <c r="G338" s="124" t="str">
        <f>VLOOKUP(E338,Danh_muc_VL_DC_TB!$A$38:$D$65,3)</f>
        <v>Mét</v>
      </c>
      <c r="H338" s="114">
        <f>VLOOKUP(E338,Danh_muc_VL_DC_TB!$A$38:$D$65,4)</f>
        <v>25000</v>
      </c>
      <c r="I338" s="137">
        <f t="shared" si="74"/>
        <v>0.04</v>
      </c>
      <c r="J338" s="114">
        <f t="shared" si="75"/>
        <v>1000</v>
      </c>
      <c r="K338" s="2"/>
      <c r="L338" s="2"/>
      <c r="M338" s="2"/>
      <c r="N338" s="2"/>
      <c r="O338" s="2"/>
      <c r="P338" s="2"/>
      <c r="Q338" s="2"/>
      <c r="R338" s="2"/>
      <c r="S338" s="2"/>
    </row>
    <row r="339" spans="1:19" ht="15.75" x14ac:dyDescent="0.25">
      <c r="A339" s="170"/>
      <c r="B339" s="87"/>
      <c r="C339" s="138"/>
      <c r="D339" s="138"/>
      <c r="E339" s="124">
        <v>17</v>
      </c>
      <c r="F339" s="124" t="str">
        <f>VLOOKUP(E339,Danh_muc_VL_DC_TB!$A$38:$D$65,2)</f>
        <v>Kéo dán (hồ dán) bồi giấy chuyên dùng</v>
      </c>
      <c r="G339" s="124" t="str">
        <f>VLOOKUP(E339,Danh_muc_VL_DC_TB!$A$38:$D$65,3)</f>
        <v>Gam</v>
      </c>
      <c r="H339" s="114">
        <f>VLOOKUP(E339,Danh_muc_VL_DC_TB!$A$38:$D$65,4)</f>
        <v>5500</v>
      </c>
      <c r="I339" s="137">
        <f t="shared" si="74"/>
        <v>1</v>
      </c>
      <c r="J339" s="114">
        <f t="shared" si="75"/>
        <v>5500</v>
      </c>
      <c r="K339" s="2"/>
      <c r="L339" s="2"/>
      <c r="M339" s="2"/>
      <c r="N339" s="2"/>
      <c r="O339" s="2"/>
      <c r="P339" s="2"/>
      <c r="Q339" s="2"/>
      <c r="R339" s="2"/>
      <c r="S339" s="2"/>
    </row>
    <row r="340" spans="1:19" ht="31.5" x14ac:dyDescent="0.25">
      <c r="A340" s="162" t="s">
        <v>233</v>
      </c>
      <c r="B340" s="87" t="s">
        <v>65</v>
      </c>
      <c r="C340" s="82"/>
      <c r="D340" s="82"/>
      <c r="E340" s="133"/>
      <c r="F340" s="133"/>
      <c r="G340" s="133"/>
      <c r="H340" s="114"/>
      <c r="I340" s="137"/>
      <c r="J340" s="114"/>
      <c r="K340" s="2"/>
      <c r="L340" s="2"/>
      <c r="M340" s="2"/>
      <c r="N340" s="2"/>
      <c r="O340" s="2"/>
      <c r="P340" s="2"/>
      <c r="Q340" s="2"/>
      <c r="R340" s="2"/>
      <c r="S340" s="2"/>
    </row>
    <row r="341" spans="1:19" ht="47.25" x14ac:dyDescent="0.25">
      <c r="A341" s="162" t="s">
        <v>328</v>
      </c>
      <c r="B341" s="87" t="s">
        <v>327</v>
      </c>
      <c r="C341" s="82"/>
      <c r="D341" s="82"/>
      <c r="E341" s="133"/>
      <c r="F341" s="133"/>
      <c r="G341" s="133"/>
      <c r="H341" s="114"/>
      <c r="I341" s="137"/>
      <c r="J341" s="114"/>
      <c r="K341" s="2"/>
      <c r="L341" s="2"/>
      <c r="M341" s="2"/>
      <c r="N341" s="2"/>
      <c r="O341" s="2"/>
      <c r="P341" s="2"/>
      <c r="Q341" s="2"/>
      <c r="R341" s="2"/>
      <c r="S341" s="2"/>
    </row>
    <row r="342" spans="1:19" ht="31.5" x14ac:dyDescent="0.25">
      <c r="A342" s="162"/>
      <c r="B342" s="87" t="s">
        <v>312</v>
      </c>
      <c r="C342" s="82" t="s">
        <v>318</v>
      </c>
      <c r="D342" s="82" t="s">
        <v>323</v>
      </c>
      <c r="E342" s="133"/>
      <c r="F342" s="133"/>
      <c r="G342" s="133"/>
      <c r="H342" s="114"/>
      <c r="I342" s="137"/>
      <c r="J342" s="114">
        <f>SUM(J343:J348)</f>
        <v>4533</v>
      </c>
      <c r="K342" s="2"/>
      <c r="L342" s="2"/>
      <c r="M342" s="2"/>
      <c r="N342" s="2"/>
      <c r="O342" s="2"/>
      <c r="P342" s="2"/>
      <c r="Q342" s="2"/>
      <c r="R342" s="2"/>
      <c r="S342" s="2"/>
    </row>
    <row r="343" spans="1:19" ht="15.75" x14ac:dyDescent="0.25">
      <c r="A343" s="162"/>
      <c r="B343" s="87"/>
      <c r="C343" s="138"/>
      <c r="D343" s="138"/>
      <c r="E343" s="124">
        <v>4</v>
      </c>
      <c r="F343" s="124" t="str">
        <f>VLOOKUP(E343,Danh_muc_VL_DC_TB!$A$38:$D$65,2)</f>
        <v>Bút bi</v>
      </c>
      <c r="G343" s="124" t="str">
        <f>VLOOKUP(E343,Danh_muc_VL_DC_TB!$A$38:$D$65,3)</f>
        <v>Cái</v>
      </c>
      <c r="H343" s="114">
        <f>VLOOKUP(E343,Danh_muc_VL_DC_TB!$A$38:$D$65,4)</f>
        <v>10000</v>
      </c>
      <c r="I343" s="137">
        <f>ROUND(I350*0.8,3)</f>
        <v>8.0000000000000002E-3</v>
      </c>
      <c r="J343" s="114">
        <f t="shared" ref="J343:J348" si="76">ROUND(H343*I343,0)</f>
        <v>80</v>
      </c>
      <c r="K343" s="2"/>
      <c r="L343" s="2"/>
      <c r="M343" s="2"/>
      <c r="N343" s="2"/>
      <c r="O343" s="2"/>
      <c r="P343" s="2"/>
      <c r="Q343" s="2"/>
      <c r="R343" s="2"/>
      <c r="S343" s="2"/>
    </row>
    <row r="344" spans="1:19" ht="15.75" x14ac:dyDescent="0.25">
      <c r="A344" s="162"/>
      <c r="B344" s="87"/>
      <c r="C344" s="138"/>
      <c r="D344" s="138"/>
      <c r="E344" s="124">
        <v>5</v>
      </c>
      <c r="F344" s="124" t="str">
        <f>VLOOKUP(E344,Danh_muc_VL_DC_TB!$A$38:$D$65,2)</f>
        <v>Bút chì</v>
      </c>
      <c r="G344" s="124" t="str">
        <f>VLOOKUP(E344,Danh_muc_VL_DC_TB!$A$38:$D$65,3)</f>
        <v>Cái</v>
      </c>
      <c r="H344" s="114">
        <f>VLOOKUP(E344,Danh_muc_VL_DC_TB!$A$38:$D$65,4)</f>
        <v>10000</v>
      </c>
      <c r="I344" s="137">
        <f t="shared" ref="I344:I348" si="77">ROUND(I351*0.8,3)</f>
        <v>8.0000000000000002E-3</v>
      </c>
      <c r="J344" s="114">
        <f t="shared" si="76"/>
        <v>80</v>
      </c>
      <c r="K344" s="2"/>
      <c r="L344" s="2"/>
      <c r="M344" s="2"/>
      <c r="N344" s="2"/>
      <c r="O344" s="2"/>
      <c r="P344" s="2"/>
      <c r="Q344" s="2"/>
      <c r="R344" s="2"/>
      <c r="S344" s="2"/>
    </row>
    <row r="345" spans="1:19" ht="15.75" x14ac:dyDescent="0.25">
      <c r="A345" s="162"/>
      <c r="B345" s="87"/>
      <c r="C345" s="138"/>
      <c r="D345" s="138"/>
      <c r="E345" s="124">
        <v>8</v>
      </c>
      <c r="F345" s="124" t="str">
        <f>VLOOKUP(E345,Danh_muc_VL_DC_TB!$A$38:$D$65,2)</f>
        <v>Chổi lông</v>
      </c>
      <c r="G345" s="124" t="str">
        <f>VLOOKUP(E345,Danh_muc_VL_DC_TB!$A$38:$D$65,3)</f>
        <v>Cái</v>
      </c>
      <c r="H345" s="114">
        <f>VLOOKUP(E345,Danh_muc_VL_DC_TB!$A$38:$D$65,4)</f>
        <v>25000</v>
      </c>
      <c r="I345" s="137">
        <f t="shared" si="77"/>
        <v>2E-3</v>
      </c>
      <c r="J345" s="114">
        <f t="shared" si="76"/>
        <v>50</v>
      </c>
      <c r="K345" s="2"/>
      <c r="L345" s="2"/>
      <c r="M345" s="2"/>
      <c r="N345" s="2"/>
      <c r="O345" s="2"/>
      <c r="P345" s="2"/>
      <c r="Q345" s="2"/>
      <c r="R345" s="2"/>
      <c r="S345" s="2"/>
    </row>
    <row r="346" spans="1:19" ht="15.75" x14ac:dyDescent="0.25">
      <c r="A346" s="162"/>
      <c r="B346" s="87"/>
      <c r="C346" s="138"/>
      <c r="D346" s="138"/>
      <c r="E346" s="124">
        <v>14</v>
      </c>
      <c r="F346" s="124" t="str">
        <f>VLOOKUP(E346,Danh_muc_VL_DC_TB!$A$38:$D$65,2)</f>
        <v>Giấy dó</v>
      </c>
      <c r="G346" s="124" t="str">
        <f>VLOOKUP(E346,Danh_muc_VL_DC_TB!$A$38:$D$65,3)</f>
        <v>m²</v>
      </c>
      <c r="H346" s="114">
        <f>VLOOKUP(E346,Danh_muc_VL_DC_TB!$A$38:$D$65,4)</f>
        <v>42000</v>
      </c>
      <c r="I346" s="137">
        <f t="shared" si="77"/>
        <v>6.5000000000000002E-2</v>
      </c>
      <c r="J346" s="114">
        <f t="shared" si="76"/>
        <v>2730</v>
      </c>
      <c r="K346" s="2"/>
      <c r="L346" s="2"/>
      <c r="M346" s="2"/>
      <c r="N346" s="2"/>
      <c r="O346" s="2"/>
      <c r="P346" s="2"/>
      <c r="Q346" s="2"/>
      <c r="R346" s="2"/>
      <c r="S346" s="2"/>
    </row>
    <row r="347" spans="1:19" ht="15.75" x14ac:dyDescent="0.25">
      <c r="A347" s="162"/>
      <c r="B347" s="87"/>
      <c r="C347" s="138"/>
      <c r="D347" s="138"/>
      <c r="E347" s="124">
        <v>27</v>
      </c>
      <c r="F347" s="124" t="str">
        <f>VLOOKUP(E347,Danh_muc_VL_DC_TB!$A$38:$D$65,2)</f>
        <v>Vải màn</v>
      </c>
      <c r="G347" s="124" t="str">
        <f>VLOOKUP(E347,Danh_muc_VL_DC_TB!$A$38:$D$65,3)</f>
        <v>Mét</v>
      </c>
      <c r="H347" s="114">
        <f>VLOOKUP(E347,Danh_muc_VL_DC_TB!$A$38:$D$65,4)</f>
        <v>25000</v>
      </c>
      <c r="I347" s="137">
        <f t="shared" si="77"/>
        <v>3.0000000000000001E-3</v>
      </c>
      <c r="J347" s="114">
        <f t="shared" si="76"/>
        <v>75</v>
      </c>
      <c r="K347" s="2"/>
      <c r="L347" s="2"/>
      <c r="M347" s="2"/>
      <c r="N347" s="2"/>
      <c r="O347" s="2"/>
      <c r="P347" s="2"/>
      <c r="Q347" s="2"/>
      <c r="R347" s="2"/>
      <c r="S347" s="2"/>
    </row>
    <row r="348" spans="1:19" ht="15.75" x14ac:dyDescent="0.25">
      <c r="A348" s="162"/>
      <c r="B348" s="87"/>
      <c r="C348" s="138"/>
      <c r="D348" s="138"/>
      <c r="E348" s="124">
        <v>17</v>
      </c>
      <c r="F348" s="124" t="str">
        <f>VLOOKUP(E348,Danh_muc_VL_DC_TB!$A$38:$D$65,2)</f>
        <v>Kéo dán (hồ dán) bồi giấy chuyên dùng</v>
      </c>
      <c r="G348" s="124" t="str">
        <f>VLOOKUP(E348,Danh_muc_VL_DC_TB!$A$38:$D$65,3)</f>
        <v>Gam</v>
      </c>
      <c r="H348" s="114">
        <f>VLOOKUP(E348,Danh_muc_VL_DC_TB!$A$38:$D$65,4)</f>
        <v>5500</v>
      </c>
      <c r="I348" s="137">
        <f t="shared" si="77"/>
        <v>0.27600000000000002</v>
      </c>
      <c r="J348" s="114">
        <f t="shared" si="76"/>
        <v>1518</v>
      </c>
      <c r="K348" s="2"/>
      <c r="L348" s="2"/>
      <c r="M348" s="2"/>
      <c r="N348" s="2"/>
      <c r="O348" s="2"/>
      <c r="P348" s="2"/>
      <c r="Q348" s="2"/>
      <c r="R348" s="2"/>
      <c r="S348" s="2"/>
    </row>
    <row r="349" spans="1:19" ht="31.5" x14ac:dyDescent="0.25">
      <c r="A349" s="162"/>
      <c r="B349" s="87" t="s">
        <v>313</v>
      </c>
      <c r="C349" s="82" t="s">
        <v>63</v>
      </c>
      <c r="D349" s="82" t="s">
        <v>309</v>
      </c>
      <c r="E349" s="133"/>
      <c r="F349" s="133"/>
      <c r="G349" s="133"/>
      <c r="H349" s="114"/>
      <c r="I349" s="137"/>
      <c r="J349" s="114">
        <f>SUM(J350:J355)</f>
        <v>5675</v>
      </c>
      <c r="K349" s="2"/>
      <c r="L349" s="2"/>
      <c r="M349" s="2"/>
      <c r="N349" s="2"/>
      <c r="O349" s="2"/>
      <c r="P349" s="2"/>
      <c r="Q349" s="2"/>
      <c r="R349" s="2"/>
      <c r="S349" s="2"/>
    </row>
    <row r="350" spans="1:19" ht="15.75" x14ac:dyDescent="0.25">
      <c r="A350" s="162"/>
      <c r="B350" s="87"/>
      <c r="C350" s="138"/>
      <c r="D350" s="138"/>
      <c r="E350" s="124">
        <v>4</v>
      </c>
      <c r="F350" s="124" t="str">
        <f>VLOOKUP(E350,Danh_muc_VL_DC_TB!$A$38:$D$65,2)</f>
        <v>Bút bi</v>
      </c>
      <c r="G350" s="124" t="str">
        <f>VLOOKUP(E350,Danh_muc_VL_DC_TB!$A$38:$D$65,3)</f>
        <v>Cái</v>
      </c>
      <c r="H350" s="114">
        <f>VLOOKUP(E350,Danh_muc_VL_DC_TB!$A$38:$D$65,4)</f>
        <v>10000</v>
      </c>
      <c r="I350" s="137">
        <v>0.01</v>
      </c>
      <c r="J350" s="114">
        <f t="shared" ref="J350:J355" si="78">ROUND(H350*I350,0)</f>
        <v>100</v>
      </c>
      <c r="K350" s="2"/>
      <c r="L350" s="2"/>
      <c r="M350" s="2"/>
      <c r="N350" s="2"/>
      <c r="O350" s="2"/>
      <c r="P350" s="2"/>
      <c r="Q350" s="2"/>
      <c r="R350" s="2"/>
      <c r="S350" s="2"/>
    </row>
    <row r="351" spans="1:19" ht="15.75" x14ac:dyDescent="0.25">
      <c r="A351" s="162"/>
      <c r="B351" s="87"/>
      <c r="C351" s="138"/>
      <c r="D351" s="138"/>
      <c r="E351" s="124">
        <v>5</v>
      </c>
      <c r="F351" s="124" t="str">
        <f>VLOOKUP(E351,Danh_muc_VL_DC_TB!$A$38:$D$65,2)</f>
        <v>Bút chì</v>
      </c>
      <c r="G351" s="124" t="str">
        <f>VLOOKUP(E351,Danh_muc_VL_DC_TB!$A$38:$D$65,3)</f>
        <v>Cái</v>
      </c>
      <c r="H351" s="114">
        <f>VLOOKUP(E351,Danh_muc_VL_DC_TB!$A$38:$D$65,4)</f>
        <v>10000</v>
      </c>
      <c r="I351" s="137">
        <v>0.01</v>
      </c>
      <c r="J351" s="114">
        <f t="shared" si="78"/>
        <v>100</v>
      </c>
      <c r="K351" s="2"/>
      <c r="L351" s="2"/>
      <c r="M351" s="2"/>
      <c r="N351" s="2"/>
      <c r="O351" s="2"/>
      <c r="P351" s="2"/>
      <c r="Q351" s="2"/>
      <c r="R351" s="2"/>
      <c r="S351" s="2"/>
    </row>
    <row r="352" spans="1:19" ht="15.75" x14ac:dyDescent="0.25">
      <c r="A352" s="162"/>
      <c r="B352" s="87"/>
      <c r="C352" s="138"/>
      <c r="D352" s="138"/>
      <c r="E352" s="124">
        <v>8</v>
      </c>
      <c r="F352" s="124" t="str">
        <f>VLOOKUP(E352,Danh_muc_VL_DC_TB!$A$38:$D$65,2)</f>
        <v>Chổi lông</v>
      </c>
      <c r="G352" s="124" t="str">
        <f>VLOOKUP(E352,Danh_muc_VL_DC_TB!$A$38:$D$65,3)</f>
        <v>Cái</v>
      </c>
      <c r="H352" s="114">
        <f>VLOOKUP(E352,Danh_muc_VL_DC_TB!$A$38:$D$65,4)</f>
        <v>25000</v>
      </c>
      <c r="I352" s="137">
        <v>3.0000000000000001E-3</v>
      </c>
      <c r="J352" s="114">
        <f t="shared" si="78"/>
        <v>75</v>
      </c>
      <c r="K352" s="2"/>
      <c r="L352" s="2"/>
      <c r="M352" s="2"/>
      <c r="N352" s="2"/>
      <c r="O352" s="2"/>
      <c r="P352" s="2"/>
      <c r="Q352" s="2"/>
      <c r="R352" s="2"/>
      <c r="S352" s="2"/>
    </row>
    <row r="353" spans="1:19" ht="15.75" x14ac:dyDescent="0.25">
      <c r="A353" s="162"/>
      <c r="B353" s="87"/>
      <c r="C353" s="138"/>
      <c r="D353" s="138"/>
      <c r="E353" s="124">
        <v>14</v>
      </c>
      <c r="F353" s="124" t="str">
        <f>VLOOKUP(E353,Danh_muc_VL_DC_TB!$A$38:$D$65,2)</f>
        <v>Giấy dó</v>
      </c>
      <c r="G353" s="124" t="str">
        <f>VLOOKUP(E353,Danh_muc_VL_DC_TB!$A$38:$D$65,3)</f>
        <v>m²</v>
      </c>
      <c r="H353" s="114">
        <f>VLOOKUP(E353,Danh_muc_VL_DC_TB!$A$38:$D$65,4)</f>
        <v>42000</v>
      </c>
      <c r="I353" s="137">
        <v>8.1000000000000003E-2</v>
      </c>
      <c r="J353" s="114">
        <f t="shared" si="78"/>
        <v>3402</v>
      </c>
      <c r="K353" s="2"/>
      <c r="L353" s="2"/>
      <c r="M353" s="2"/>
      <c r="N353" s="2"/>
      <c r="O353" s="2"/>
      <c r="P353" s="2"/>
      <c r="Q353" s="2"/>
      <c r="R353" s="2"/>
      <c r="S353" s="2"/>
    </row>
    <row r="354" spans="1:19" ht="15.75" x14ac:dyDescent="0.25">
      <c r="A354" s="162"/>
      <c r="B354" s="87"/>
      <c r="C354" s="138"/>
      <c r="D354" s="138"/>
      <c r="E354" s="124">
        <v>27</v>
      </c>
      <c r="F354" s="124" t="str">
        <f>VLOOKUP(E354,Danh_muc_VL_DC_TB!$A$38:$D$65,2)</f>
        <v>Vải màn</v>
      </c>
      <c r="G354" s="124" t="str">
        <f>VLOOKUP(E354,Danh_muc_VL_DC_TB!$A$38:$D$65,3)</f>
        <v>Mét</v>
      </c>
      <c r="H354" s="114">
        <f>VLOOKUP(E354,Danh_muc_VL_DC_TB!$A$38:$D$65,4)</f>
        <v>25000</v>
      </c>
      <c r="I354" s="137">
        <v>4.0000000000000001E-3</v>
      </c>
      <c r="J354" s="114">
        <f t="shared" si="78"/>
        <v>100</v>
      </c>
      <c r="K354" s="2"/>
      <c r="L354" s="2"/>
      <c r="M354" s="2"/>
      <c r="N354" s="2"/>
      <c r="O354" s="2"/>
      <c r="P354" s="2"/>
      <c r="Q354" s="2"/>
      <c r="R354" s="2"/>
      <c r="S354" s="2"/>
    </row>
    <row r="355" spans="1:19" ht="15.75" x14ac:dyDescent="0.25">
      <c r="A355" s="162"/>
      <c r="B355" s="87"/>
      <c r="C355" s="138"/>
      <c r="D355" s="138"/>
      <c r="E355" s="124">
        <v>17</v>
      </c>
      <c r="F355" s="124" t="str">
        <f>VLOOKUP(E355,Danh_muc_VL_DC_TB!$A$38:$D$65,2)</f>
        <v>Kéo dán (hồ dán) bồi giấy chuyên dùng</v>
      </c>
      <c r="G355" s="124" t="str">
        <f>VLOOKUP(E355,Danh_muc_VL_DC_TB!$A$38:$D$65,3)</f>
        <v>Gam</v>
      </c>
      <c r="H355" s="114">
        <f>VLOOKUP(E355,Danh_muc_VL_DC_TB!$A$38:$D$65,4)</f>
        <v>5500</v>
      </c>
      <c r="I355" s="137">
        <v>0.34499999999999997</v>
      </c>
      <c r="J355" s="114">
        <f t="shared" si="78"/>
        <v>1898</v>
      </c>
      <c r="K355" s="2"/>
      <c r="L355" s="2"/>
      <c r="M355" s="2"/>
      <c r="N355" s="2"/>
      <c r="O355" s="2"/>
      <c r="P355" s="2"/>
      <c r="Q355" s="2"/>
      <c r="R355" s="2"/>
      <c r="S355" s="2"/>
    </row>
    <row r="356" spans="1:19" ht="31.5" x14ac:dyDescent="0.25">
      <c r="A356" s="162"/>
      <c r="B356" s="87" t="s">
        <v>314</v>
      </c>
      <c r="C356" s="82" t="s">
        <v>319</v>
      </c>
      <c r="D356" s="82" t="s">
        <v>311</v>
      </c>
      <c r="E356" s="133"/>
      <c r="F356" s="133"/>
      <c r="G356" s="133"/>
      <c r="H356" s="114"/>
      <c r="I356" s="137"/>
      <c r="J356" s="114">
        <f>SUM(J357:J362)</f>
        <v>8548</v>
      </c>
      <c r="K356" s="2"/>
      <c r="L356" s="2"/>
      <c r="M356" s="2"/>
      <c r="N356" s="2"/>
      <c r="O356" s="2"/>
      <c r="P356" s="2"/>
      <c r="Q356" s="2"/>
      <c r="R356" s="2"/>
      <c r="S356" s="2"/>
    </row>
    <row r="357" spans="1:19" ht="15.75" x14ac:dyDescent="0.25">
      <c r="A357" s="162"/>
      <c r="B357" s="87"/>
      <c r="C357" s="138"/>
      <c r="D357" s="138"/>
      <c r="E357" s="124">
        <v>4</v>
      </c>
      <c r="F357" s="124" t="str">
        <f>VLOOKUP(E357,Danh_muc_VL_DC_TB!$A$38:$D$65,2)</f>
        <v>Bút bi</v>
      </c>
      <c r="G357" s="124" t="str">
        <f>VLOOKUP(E357,Danh_muc_VL_DC_TB!$A$38:$D$65,3)</f>
        <v>Cái</v>
      </c>
      <c r="H357" s="114">
        <f>VLOOKUP(E357,Danh_muc_VL_DC_TB!$A$38:$D$65,4)</f>
        <v>10000</v>
      </c>
      <c r="I357" s="137">
        <f>ROUND(I350*1.5,3)</f>
        <v>1.4999999999999999E-2</v>
      </c>
      <c r="J357" s="114">
        <f t="shared" ref="J357:J362" si="79">ROUND(H357*I357,0)</f>
        <v>150</v>
      </c>
      <c r="K357" s="2"/>
      <c r="L357" s="2"/>
      <c r="M357" s="2"/>
      <c r="N357" s="2"/>
      <c r="O357" s="2"/>
      <c r="P357" s="2"/>
      <c r="Q357" s="2"/>
      <c r="R357" s="2"/>
      <c r="S357" s="2"/>
    </row>
    <row r="358" spans="1:19" ht="15.75" x14ac:dyDescent="0.25">
      <c r="A358" s="162"/>
      <c r="B358" s="87"/>
      <c r="C358" s="138"/>
      <c r="D358" s="138"/>
      <c r="E358" s="124">
        <v>5</v>
      </c>
      <c r="F358" s="124" t="str">
        <f>VLOOKUP(E358,Danh_muc_VL_DC_TB!$A$38:$D$65,2)</f>
        <v>Bút chì</v>
      </c>
      <c r="G358" s="124" t="str">
        <f>VLOOKUP(E358,Danh_muc_VL_DC_TB!$A$38:$D$65,3)</f>
        <v>Cái</v>
      </c>
      <c r="H358" s="114">
        <f>VLOOKUP(E358,Danh_muc_VL_DC_TB!$A$38:$D$65,4)</f>
        <v>10000</v>
      </c>
      <c r="I358" s="137">
        <f t="shared" ref="I358:I362" si="80">ROUND(I351*1.5,3)</f>
        <v>1.4999999999999999E-2</v>
      </c>
      <c r="J358" s="114">
        <f t="shared" si="79"/>
        <v>150</v>
      </c>
      <c r="K358" s="2"/>
      <c r="L358" s="2"/>
      <c r="M358" s="2"/>
      <c r="N358" s="2"/>
      <c r="O358" s="2"/>
      <c r="P358" s="2"/>
      <c r="Q358" s="2"/>
      <c r="R358" s="2"/>
      <c r="S358" s="2"/>
    </row>
    <row r="359" spans="1:19" ht="15.75" x14ac:dyDescent="0.25">
      <c r="A359" s="162"/>
      <c r="B359" s="87"/>
      <c r="C359" s="138"/>
      <c r="D359" s="138"/>
      <c r="E359" s="124">
        <v>8</v>
      </c>
      <c r="F359" s="124" t="str">
        <f>VLOOKUP(E359,Danh_muc_VL_DC_TB!$A$38:$D$65,2)</f>
        <v>Chổi lông</v>
      </c>
      <c r="G359" s="124" t="str">
        <f>VLOOKUP(E359,Danh_muc_VL_DC_TB!$A$38:$D$65,3)</f>
        <v>Cái</v>
      </c>
      <c r="H359" s="114">
        <f>VLOOKUP(E359,Danh_muc_VL_DC_TB!$A$38:$D$65,4)</f>
        <v>25000</v>
      </c>
      <c r="I359" s="137">
        <f t="shared" si="80"/>
        <v>5.0000000000000001E-3</v>
      </c>
      <c r="J359" s="114">
        <f t="shared" si="79"/>
        <v>125</v>
      </c>
      <c r="K359" s="2"/>
      <c r="L359" s="2"/>
      <c r="M359" s="2"/>
      <c r="N359" s="2"/>
      <c r="O359" s="2"/>
      <c r="P359" s="2"/>
      <c r="Q359" s="2"/>
      <c r="R359" s="2"/>
      <c r="S359" s="2"/>
    </row>
    <row r="360" spans="1:19" ht="15.75" x14ac:dyDescent="0.25">
      <c r="A360" s="162"/>
      <c r="B360" s="87"/>
      <c r="C360" s="138"/>
      <c r="D360" s="138"/>
      <c r="E360" s="124">
        <v>14</v>
      </c>
      <c r="F360" s="124" t="str">
        <f>VLOOKUP(E360,Danh_muc_VL_DC_TB!$A$38:$D$65,2)</f>
        <v>Giấy dó</v>
      </c>
      <c r="G360" s="124" t="str">
        <f>VLOOKUP(E360,Danh_muc_VL_DC_TB!$A$38:$D$65,3)</f>
        <v>m²</v>
      </c>
      <c r="H360" s="114">
        <f>VLOOKUP(E360,Danh_muc_VL_DC_TB!$A$38:$D$65,4)</f>
        <v>42000</v>
      </c>
      <c r="I360" s="137">
        <f t="shared" si="80"/>
        <v>0.122</v>
      </c>
      <c r="J360" s="114">
        <f t="shared" si="79"/>
        <v>5124</v>
      </c>
      <c r="K360" s="2"/>
      <c r="L360" s="2"/>
      <c r="M360" s="2"/>
      <c r="N360" s="2"/>
      <c r="O360" s="2"/>
      <c r="P360" s="2"/>
      <c r="Q360" s="2"/>
      <c r="R360" s="2"/>
      <c r="S360" s="2"/>
    </row>
    <row r="361" spans="1:19" ht="15.75" x14ac:dyDescent="0.25">
      <c r="A361" s="162"/>
      <c r="B361" s="87"/>
      <c r="C361" s="138"/>
      <c r="D361" s="138"/>
      <c r="E361" s="124">
        <v>27</v>
      </c>
      <c r="F361" s="124" t="str">
        <f>VLOOKUP(E361,Danh_muc_VL_DC_TB!$A$38:$D$65,2)</f>
        <v>Vải màn</v>
      </c>
      <c r="G361" s="124" t="str">
        <f>VLOOKUP(E361,Danh_muc_VL_DC_TB!$A$38:$D$65,3)</f>
        <v>Mét</v>
      </c>
      <c r="H361" s="114">
        <f>VLOOKUP(E361,Danh_muc_VL_DC_TB!$A$38:$D$65,4)</f>
        <v>25000</v>
      </c>
      <c r="I361" s="137">
        <f t="shared" si="80"/>
        <v>6.0000000000000001E-3</v>
      </c>
      <c r="J361" s="114">
        <f t="shared" si="79"/>
        <v>150</v>
      </c>
      <c r="K361" s="2"/>
      <c r="L361" s="2"/>
      <c r="M361" s="2"/>
      <c r="N361" s="2"/>
      <c r="O361" s="2"/>
      <c r="P361" s="2"/>
      <c r="Q361" s="2"/>
      <c r="R361" s="2"/>
      <c r="S361" s="2"/>
    </row>
    <row r="362" spans="1:19" ht="15.75" x14ac:dyDescent="0.25">
      <c r="A362" s="162"/>
      <c r="B362" s="87"/>
      <c r="C362" s="138"/>
      <c r="D362" s="138"/>
      <c r="E362" s="124">
        <v>17</v>
      </c>
      <c r="F362" s="124" t="str">
        <f>VLOOKUP(E362,Danh_muc_VL_DC_TB!$A$38:$D$65,2)</f>
        <v>Kéo dán (hồ dán) bồi giấy chuyên dùng</v>
      </c>
      <c r="G362" s="124" t="str">
        <f>VLOOKUP(E362,Danh_muc_VL_DC_TB!$A$38:$D$65,3)</f>
        <v>Gam</v>
      </c>
      <c r="H362" s="114">
        <f>VLOOKUP(E362,Danh_muc_VL_DC_TB!$A$38:$D$65,4)</f>
        <v>5500</v>
      </c>
      <c r="I362" s="137">
        <f t="shared" si="80"/>
        <v>0.51800000000000002</v>
      </c>
      <c r="J362" s="114">
        <f t="shared" si="79"/>
        <v>2849</v>
      </c>
      <c r="K362" s="2"/>
      <c r="L362" s="2"/>
      <c r="M362" s="2"/>
      <c r="N362" s="2"/>
      <c r="O362" s="2"/>
      <c r="P362" s="2"/>
      <c r="Q362" s="2"/>
      <c r="R362" s="2"/>
      <c r="S362" s="2"/>
    </row>
    <row r="363" spans="1:19" ht="31.5" x14ac:dyDescent="0.25">
      <c r="A363" s="162"/>
      <c r="B363" s="87" t="s">
        <v>315</v>
      </c>
      <c r="C363" s="82" t="s">
        <v>320</v>
      </c>
      <c r="D363" s="82" t="s">
        <v>324</v>
      </c>
      <c r="E363" s="133"/>
      <c r="F363" s="133"/>
      <c r="G363" s="133"/>
      <c r="H363" s="114"/>
      <c r="I363" s="137"/>
      <c r="J363" s="114">
        <f>SUM(J364:J369)</f>
        <v>14223</v>
      </c>
      <c r="K363" s="2"/>
      <c r="L363" s="2"/>
      <c r="M363" s="2"/>
      <c r="N363" s="2"/>
      <c r="O363" s="2"/>
      <c r="P363" s="2"/>
      <c r="Q363" s="2"/>
      <c r="R363" s="2"/>
      <c r="S363" s="2"/>
    </row>
    <row r="364" spans="1:19" ht="15.75" x14ac:dyDescent="0.25">
      <c r="A364" s="162"/>
      <c r="B364" s="87"/>
      <c r="C364" s="138"/>
      <c r="D364" s="138"/>
      <c r="E364" s="124">
        <v>4</v>
      </c>
      <c r="F364" s="124" t="str">
        <f>VLOOKUP(E364,Danh_muc_VL_DC_TB!$A$38:$D$65,2)</f>
        <v>Bút bi</v>
      </c>
      <c r="G364" s="124" t="str">
        <f>VLOOKUP(E364,Danh_muc_VL_DC_TB!$A$38:$D$65,3)</f>
        <v>Cái</v>
      </c>
      <c r="H364" s="114">
        <f>VLOOKUP(E364,Danh_muc_VL_DC_TB!$A$38:$D$65,4)</f>
        <v>10000</v>
      </c>
      <c r="I364" s="137">
        <f>ROUND(I350*2.5,3)</f>
        <v>2.5000000000000001E-2</v>
      </c>
      <c r="J364" s="114">
        <f t="shared" ref="J364:J369" si="81">ROUND(H364*I364,0)</f>
        <v>250</v>
      </c>
      <c r="K364" s="2"/>
      <c r="L364" s="2"/>
      <c r="M364" s="2"/>
      <c r="N364" s="2"/>
      <c r="O364" s="2"/>
      <c r="P364" s="2"/>
      <c r="Q364" s="2"/>
      <c r="R364" s="2"/>
      <c r="S364" s="2"/>
    </row>
    <row r="365" spans="1:19" ht="15.75" x14ac:dyDescent="0.25">
      <c r="A365" s="162"/>
      <c r="B365" s="87"/>
      <c r="C365" s="138"/>
      <c r="D365" s="138"/>
      <c r="E365" s="124">
        <v>5</v>
      </c>
      <c r="F365" s="124" t="str">
        <f>VLOOKUP(E365,Danh_muc_VL_DC_TB!$A$38:$D$65,2)</f>
        <v>Bút chì</v>
      </c>
      <c r="G365" s="124" t="str">
        <f>VLOOKUP(E365,Danh_muc_VL_DC_TB!$A$38:$D$65,3)</f>
        <v>Cái</v>
      </c>
      <c r="H365" s="114">
        <f>VLOOKUP(E365,Danh_muc_VL_DC_TB!$A$38:$D$65,4)</f>
        <v>10000</v>
      </c>
      <c r="I365" s="137">
        <f t="shared" ref="I365:I369" si="82">ROUND(I351*2.5,3)</f>
        <v>2.5000000000000001E-2</v>
      </c>
      <c r="J365" s="114">
        <f t="shared" si="81"/>
        <v>250</v>
      </c>
      <c r="K365" s="2"/>
      <c r="L365" s="2"/>
      <c r="M365" s="2"/>
      <c r="N365" s="2"/>
      <c r="O365" s="2"/>
      <c r="P365" s="2"/>
      <c r="Q365" s="2"/>
      <c r="R365" s="2"/>
      <c r="S365" s="2"/>
    </row>
    <row r="366" spans="1:19" ht="15.75" x14ac:dyDescent="0.25">
      <c r="A366" s="162"/>
      <c r="B366" s="87"/>
      <c r="C366" s="138"/>
      <c r="D366" s="138"/>
      <c r="E366" s="124">
        <v>8</v>
      </c>
      <c r="F366" s="124" t="str">
        <f>VLOOKUP(E366,Danh_muc_VL_DC_TB!$A$38:$D$65,2)</f>
        <v>Chổi lông</v>
      </c>
      <c r="G366" s="124" t="str">
        <f>VLOOKUP(E366,Danh_muc_VL_DC_TB!$A$38:$D$65,3)</f>
        <v>Cái</v>
      </c>
      <c r="H366" s="114">
        <f>VLOOKUP(E366,Danh_muc_VL_DC_TB!$A$38:$D$65,4)</f>
        <v>25000</v>
      </c>
      <c r="I366" s="137">
        <f t="shared" si="82"/>
        <v>8.0000000000000002E-3</v>
      </c>
      <c r="J366" s="114">
        <f t="shared" si="81"/>
        <v>200</v>
      </c>
      <c r="K366" s="2"/>
      <c r="L366" s="2"/>
      <c r="M366" s="2"/>
      <c r="N366" s="2"/>
      <c r="O366" s="2"/>
      <c r="P366" s="2"/>
      <c r="Q366" s="2"/>
      <c r="R366" s="2"/>
      <c r="S366" s="2"/>
    </row>
    <row r="367" spans="1:19" ht="15.75" x14ac:dyDescent="0.25">
      <c r="A367" s="162"/>
      <c r="B367" s="87"/>
      <c r="C367" s="138"/>
      <c r="D367" s="138"/>
      <c r="E367" s="124">
        <v>14</v>
      </c>
      <c r="F367" s="124" t="str">
        <f>VLOOKUP(E367,Danh_muc_VL_DC_TB!$A$38:$D$65,2)</f>
        <v>Giấy dó</v>
      </c>
      <c r="G367" s="124" t="str">
        <f>VLOOKUP(E367,Danh_muc_VL_DC_TB!$A$38:$D$65,3)</f>
        <v>m²</v>
      </c>
      <c r="H367" s="114">
        <f>VLOOKUP(E367,Danh_muc_VL_DC_TB!$A$38:$D$65,4)</f>
        <v>42000</v>
      </c>
      <c r="I367" s="137">
        <f t="shared" si="82"/>
        <v>0.20300000000000001</v>
      </c>
      <c r="J367" s="114">
        <f t="shared" si="81"/>
        <v>8526</v>
      </c>
      <c r="K367" s="2"/>
      <c r="L367" s="2"/>
      <c r="M367" s="2"/>
      <c r="N367" s="2"/>
      <c r="O367" s="2"/>
      <c r="P367" s="2"/>
      <c r="Q367" s="2"/>
      <c r="R367" s="2"/>
      <c r="S367" s="2"/>
    </row>
    <row r="368" spans="1:19" ht="15.75" x14ac:dyDescent="0.25">
      <c r="A368" s="162"/>
      <c r="B368" s="87"/>
      <c r="C368" s="138"/>
      <c r="D368" s="138"/>
      <c r="E368" s="124">
        <v>27</v>
      </c>
      <c r="F368" s="124" t="str">
        <f>VLOOKUP(E368,Danh_muc_VL_DC_TB!$A$38:$D$65,2)</f>
        <v>Vải màn</v>
      </c>
      <c r="G368" s="124" t="str">
        <f>VLOOKUP(E368,Danh_muc_VL_DC_TB!$A$38:$D$65,3)</f>
        <v>Mét</v>
      </c>
      <c r="H368" s="114">
        <f>VLOOKUP(E368,Danh_muc_VL_DC_TB!$A$38:$D$65,4)</f>
        <v>25000</v>
      </c>
      <c r="I368" s="137">
        <f t="shared" si="82"/>
        <v>0.01</v>
      </c>
      <c r="J368" s="114">
        <f t="shared" si="81"/>
        <v>250</v>
      </c>
      <c r="K368" s="2"/>
      <c r="L368" s="2"/>
      <c r="M368" s="2"/>
      <c r="N368" s="2"/>
      <c r="O368" s="2"/>
      <c r="P368" s="2"/>
      <c r="Q368" s="2"/>
      <c r="R368" s="2"/>
      <c r="S368" s="2"/>
    </row>
    <row r="369" spans="1:19" ht="15.75" x14ac:dyDescent="0.25">
      <c r="A369" s="162"/>
      <c r="B369" s="87"/>
      <c r="C369" s="138"/>
      <c r="D369" s="138"/>
      <c r="E369" s="124">
        <v>17</v>
      </c>
      <c r="F369" s="124" t="str">
        <f>VLOOKUP(E369,Danh_muc_VL_DC_TB!$A$38:$D$65,2)</f>
        <v>Kéo dán (hồ dán) bồi giấy chuyên dùng</v>
      </c>
      <c r="G369" s="124" t="str">
        <f>VLOOKUP(E369,Danh_muc_VL_DC_TB!$A$38:$D$65,3)</f>
        <v>Gam</v>
      </c>
      <c r="H369" s="114">
        <f>VLOOKUP(E369,Danh_muc_VL_DC_TB!$A$38:$D$65,4)</f>
        <v>5500</v>
      </c>
      <c r="I369" s="137">
        <f t="shared" si="82"/>
        <v>0.86299999999999999</v>
      </c>
      <c r="J369" s="114">
        <f t="shared" si="81"/>
        <v>4747</v>
      </c>
      <c r="K369" s="2"/>
      <c r="L369" s="2"/>
      <c r="M369" s="2"/>
      <c r="N369" s="2"/>
      <c r="O369" s="2"/>
      <c r="P369" s="2"/>
      <c r="Q369" s="2"/>
      <c r="R369" s="2"/>
      <c r="S369" s="2"/>
    </row>
    <row r="370" spans="1:19" ht="31.5" x14ac:dyDescent="0.25">
      <c r="A370" s="162"/>
      <c r="B370" s="87" t="s">
        <v>316</v>
      </c>
      <c r="C370" s="82" t="s">
        <v>321</v>
      </c>
      <c r="D370" s="82" t="s">
        <v>325</v>
      </c>
      <c r="E370" s="133"/>
      <c r="F370" s="133"/>
      <c r="G370" s="133"/>
      <c r="H370" s="114"/>
      <c r="I370" s="137"/>
      <c r="J370" s="114">
        <f>SUM(J371:J376)</f>
        <v>28373</v>
      </c>
      <c r="K370" s="2"/>
      <c r="L370" s="2"/>
      <c r="M370" s="2"/>
      <c r="N370" s="2"/>
      <c r="O370" s="2"/>
      <c r="P370" s="2"/>
      <c r="Q370" s="2"/>
      <c r="R370" s="2"/>
      <c r="S370" s="2"/>
    </row>
    <row r="371" spans="1:19" ht="15.75" x14ac:dyDescent="0.25">
      <c r="A371" s="162"/>
      <c r="B371" s="87"/>
      <c r="C371" s="138"/>
      <c r="D371" s="138"/>
      <c r="E371" s="124">
        <v>4</v>
      </c>
      <c r="F371" s="124" t="str">
        <f>VLOOKUP(E371,Danh_muc_VL_DC_TB!$A$38:$D$65,2)</f>
        <v>Bút bi</v>
      </c>
      <c r="G371" s="124" t="str">
        <f>VLOOKUP(E371,Danh_muc_VL_DC_TB!$A$38:$D$65,3)</f>
        <v>Cái</v>
      </c>
      <c r="H371" s="114">
        <f>VLOOKUP(E371,Danh_muc_VL_DC_TB!$A$38:$D$65,4)</f>
        <v>10000</v>
      </c>
      <c r="I371" s="137">
        <f>ROUND(I350*5,3)</f>
        <v>0.05</v>
      </c>
      <c r="J371" s="114">
        <f t="shared" ref="J371:J376" si="83">ROUND(H371*I371,0)</f>
        <v>500</v>
      </c>
      <c r="K371" s="2"/>
      <c r="L371" s="2"/>
      <c r="M371" s="2"/>
      <c r="N371" s="2"/>
      <c r="O371" s="2"/>
      <c r="P371" s="2"/>
      <c r="Q371" s="2"/>
      <c r="R371" s="2"/>
      <c r="S371" s="2"/>
    </row>
    <row r="372" spans="1:19" ht="15.75" x14ac:dyDescent="0.25">
      <c r="A372" s="162"/>
      <c r="B372" s="87"/>
      <c r="C372" s="138"/>
      <c r="D372" s="138"/>
      <c r="E372" s="124">
        <v>5</v>
      </c>
      <c r="F372" s="124" t="str">
        <f>VLOOKUP(E372,Danh_muc_VL_DC_TB!$A$38:$D$65,2)</f>
        <v>Bút chì</v>
      </c>
      <c r="G372" s="124" t="str">
        <f>VLOOKUP(E372,Danh_muc_VL_DC_TB!$A$38:$D$65,3)</f>
        <v>Cái</v>
      </c>
      <c r="H372" s="114">
        <f>VLOOKUP(E372,Danh_muc_VL_DC_TB!$A$38:$D$65,4)</f>
        <v>10000</v>
      </c>
      <c r="I372" s="137">
        <f t="shared" ref="I372:I376" si="84">ROUND(I351*5,3)</f>
        <v>0.05</v>
      </c>
      <c r="J372" s="114">
        <f t="shared" si="83"/>
        <v>500</v>
      </c>
      <c r="K372" s="2"/>
      <c r="L372" s="2"/>
      <c r="M372" s="2"/>
      <c r="N372" s="2"/>
      <c r="O372" s="2"/>
      <c r="P372" s="2"/>
      <c r="Q372" s="2"/>
      <c r="R372" s="2"/>
      <c r="S372" s="2"/>
    </row>
    <row r="373" spans="1:19" ht="15.75" x14ac:dyDescent="0.25">
      <c r="A373" s="162"/>
      <c r="B373" s="87"/>
      <c r="C373" s="138"/>
      <c r="D373" s="138"/>
      <c r="E373" s="124">
        <v>8</v>
      </c>
      <c r="F373" s="124" t="str">
        <f>VLOOKUP(E373,Danh_muc_VL_DC_TB!$A$38:$D$65,2)</f>
        <v>Chổi lông</v>
      </c>
      <c r="G373" s="124" t="str">
        <f>VLOOKUP(E373,Danh_muc_VL_DC_TB!$A$38:$D$65,3)</f>
        <v>Cái</v>
      </c>
      <c r="H373" s="114">
        <f>VLOOKUP(E373,Danh_muc_VL_DC_TB!$A$38:$D$65,4)</f>
        <v>25000</v>
      </c>
      <c r="I373" s="137">
        <f t="shared" si="84"/>
        <v>1.4999999999999999E-2</v>
      </c>
      <c r="J373" s="114">
        <f t="shared" si="83"/>
        <v>375</v>
      </c>
      <c r="K373" s="2"/>
      <c r="L373" s="2"/>
      <c r="M373" s="2"/>
      <c r="N373" s="2"/>
      <c r="O373" s="2"/>
      <c r="P373" s="2"/>
      <c r="Q373" s="2"/>
      <c r="R373" s="2"/>
      <c r="S373" s="2"/>
    </row>
    <row r="374" spans="1:19" ht="15.75" x14ac:dyDescent="0.25">
      <c r="A374" s="162"/>
      <c r="B374" s="87"/>
      <c r="C374" s="138"/>
      <c r="D374" s="138"/>
      <c r="E374" s="124">
        <v>14</v>
      </c>
      <c r="F374" s="124" t="str">
        <f>VLOOKUP(E374,Danh_muc_VL_DC_TB!$A$38:$D$65,2)</f>
        <v>Giấy dó</v>
      </c>
      <c r="G374" s="124" t="str">
        <f>VLOOKUP(E374,Danh_muc_VL_DC_TB!$A$38:$D$65,3)</f>
        <v>m²</v>
      </c>
      <c r="H374" s="114">
        <f>VLOOKUP(E374,Danh_muc_VL_DC_TB!$A$38:$D$65,4)</f>
        <v>42000</v>
      </c>
      <c r="I374" s="137">
        <f t="shared" si="84"/>
        <v>0.40500000000000003</v>
      </c>
      <c r="J374" s="114">
        <f t="shared" si="83"/>
        <v>17010</v>
      </c>
      <c r="K374" s="2"/>
      <c r="L374" s="2"/>
      <c r="M374" s="2"/>
      <c r="N374" s="2"/>
      <c r="O374" s="2"/>
      <c r="P374" s="2"/>
      <c r="Q374" s="2"/>
      <c r="R374" s="2"/>
      <c r="S374" s="2"/>
    </row>
    <row r="375" spans="1:19" ht="15.75" x14ac:dyDescent="0.25">
      <c r="A375" s="162"/>
      <c r="B375" s="87"/>
      <c r="C375" s="138"/>
      <c r="D375" s="138"/>
      <c r="E375" s="124">
        <v>27</v>
      </c>
      <c r="F375" s="124" t="str">
        <f>VLOOKUP(E375,Danh_muc_VL_DC_TB!$A$38:$D$65,2)</f>
        <v>Vải màn</v>
      </c>
      <c r="G375" s="124" t="str">
        <f>VLOOKUP(E375,Danh_muc_VL_DC_TB!$A$38:$D$65,3)</f>
        <v>Mét</v>
      </c>
      <c r="H375" s="114">
        <f>VLOOKUP(E375,Danh_muc_VL_DC_TB!$A$38:$D$65,4)</f>
        <v>25000</v>
      </c>
      <c r="I375" s="137">
        <f t="shared" si="84"/>
        <v>0.02</v>
      </c>
      <c r="J375" s="114">
        <f t="shared" si="83"/>
        <v>500</v>
      </c>
      <c r="K375" s="2"/>
      <c r="L375" s="2"/>
      <c r="M375" s="2"/>
      <c r="N375" s="2"/>
      <c r="O375" s="2"/>
      <c r="P375" s="2"/>
      <c r="Q375" s="2"/>
      <c r="R375" s="2"/>
      <c r="S375" s="2"/>
    </row>
    <row r="376" spans="1:19" ht="15.75" x14ac:dyDescent="0.25">
      <c r="A376" s="162"/>
      <c r="B376" s="87"/>
      <c r="C376" s="138"/>
      <c r="D376" s="138"/>
      <c r="E376" s="124">
        <v>17</v>
      </c>
      <c r="F376" s="124" t="str">
        <f>VLOOKUP(E376,Danh_muc_VL_DC_TB!$A$38:$D$65,2)</f>
        <v>Kéo dán (hồ dán) bồi giấy chuyên dùng</v>
      </c>
      <c r="G376" s="124" t="str">
        <f>VLOOKUP(E376,Danh_muc_VL_DC_TB!$A$38:$D$65,3)</f>
        <v>Gam</v>
      </c>
      <c r="H376" s="114">
        <f>VLOOKUP(E376,Danh_muc_VL_DC_TB!$A$38:$D$65,4)</f>
        <v>5500</v>
      </c>
      <c r="I376" s="137">
        <f t="shared" si="84"/>
        <v>1.7250000000000001</v>
      </c>
      <c r="J376" s="114">
        <f t="shared" si="83"/>
        <v>9488</v>
      </c>
      <c r="K376" s="2"/>
      <c r="L376" s="2"/>
      <c r="M376" s="2"/>
      <c r="N376" s="2"/>
      <c r="O376" s="2"/>
      <c r="P376" s="2"/>
      <c r="Q376" s="2"/>
      <c r="R376" s="2"/>
      <c r="S376" s="2"/>
    </row>
    <row r="377" spans="1:19" ht="31.5" x14ac:dyDescent="0.25">
      <c r="A377" s="162"/>
      <c r="B377" s="87" t="s">
        <v>317</v>
      </c>
      <c r="C377" s="82" t="s">
        <v>322</v>
      </c>
      <c r="D377" s="82" t="s">
        <v>326</v>
      </c>
      <c r="E377" s="133"/>
      <c r="F377" s="133"/>
      <c r="G377" s="133"/>
      <c r="H377" s="114"/>
      <c r="I377" s="137"/>
      <c r="J377" s="114">
        <f>SUM(J378:J383)</f>
        <v>56745</v>
      </c>
      <c r="K377" s="2"/>
      <c r="L377" s="2"/>
      <c r="M377" s="2"/>
      <c r="N377" s="2"/>
      <c r="O377" s="2"/>
      <c r="P377" s="2"/>
      <c r="Q377" s="2"/>
      <c r="R377" s="2"/>
      <c r="S377" s="2"/>
    </row>
    <row r="378" spans="1:19" ht="15.75" x14ac:dyDescent="0.25">
      <c r="A378" s="162"/>
      <c r="B378" s="87"/>
      <c r="C378" s="138"/>
      <c r="D378" s="138"/>
      <c r="E378" s="124">
        <v>4</v>
      </c>
      <c r="F378" s="124" t="str">
        <f>VLOOKUP(E378,Danh_muc_VL_DC_TB!$A$38:$D$65,2)</f>
        <v>Bút bi</v>
      </c>
      <c r="G378" s="124" t="str">
        <f>VLOOKUP(E378,Danh_muc_VL_DC_TB!$A$38:$D$65,3)</f>
        <v>Cái</v>
      </c>
      <c r="H378" s="114">
        <f>VLOOKUP(E378,Danh_muc_VL_DC_TB!$A$38:$D$65,4)</f>
        <v>10000</v>
      </c>
      <c r="I378" s="137">
        <f>ROUND(I350*10,3)</f>
        <v>0.1</v>
      </c>
      <c r="J378" s="114">
        <f t="shared" ref="J378:J383" si="85">ROUND(H378*I378,0)</f>
        <v>1000</v>
      </c>
      <c r="K378" s="2"/>
      <c r="L378" s="2"/>
      <c r="M378" s="2"/>
      <c r="N378" s="2"/>
      <c r="O378" s="2"/>
      <c r="P378" s="2"/>
      <c r="Q378" s="2"/>
      <c r="R378" s="2"/>
      <c r="S378" s="2"/>
    </row>
    <row r="379" spans="1:19" ht="15.75" x14ac:dyDescent="0.25">
      <c r="A379" s="162"/>
      <c r="B379" s="87"/>
      <c r="C379" s="138"/>
      <c r="D379" s="138"/>
      <c r="E379" s="124">
        <v>5</v>
      </c>
      <c r="F379" s="124" t="str">
        <f>VLOOKUP(E379,Danh_muc_VL_DC_TB!$A$38:$D$65,2)</f>
        <v>Bút chì</v>
      </c>
      <c r="G379" s="124" t="str">
        <f>VLOOKUP(E379,Danh_muc_VL_DC_TB!$A$38:$D$65,3)</f>
        <v>Cái</v>
      </c>
      <c r="H379" s="114">
        <f>VLOOKUP(E379,Danh_muc_VL_DC_TB!$A$38:$D$65,4)</f>
        <v>10000</v>
      </c>
      <c r="I379" s="137">
        <f t="shared" ref="I379:I383" si="86">ROUND(I351*10,3)</f>
        <v>0.1</v>
      </c>
      <c r="J379" s="114">
        <f t="shared" si="85"/>
        <v>1000</v>
      </c>
      <c r="K379" s="2"/>
      <c r="L379" s="2"/>
      <c r="M379" s="2"/>
      <c r="N379" s="2"/>
      <c r="O379" s="2"/>
      <c r="P379" s="2"/>
      <c r="Q379" s="2"/>
      <c r="R379" s="2"/>
      <c r="S379" s="2"/>
    </row>
    <row r="380" spans="1:19" ht="15.75" x14ac:dyDescent="0.25">
      <c r="A380" s="162"/>
      <c r="B380" s="87"/>
      <c r="C380" s="138"/>
      <c r="D380" s="138"/>
      <c r="E380" s="124">
        <v>8</v>
      </c>
      <c r="F380" s="124" t="str">
        <f>VLOOKUP(E380,Danh_muc_VL_DC_TB!$A$38:$D$65,2)</f>
        <v>Chổi lông</v>
      </c>
      <c r="G380" s="124" t="str">
        <f>VLOOKUP(E380,Danh_muc_VL_DC_TB!$A$38:$D$65,3)</f>
        <v>Cái</v>
      </c>
      <c r="H380" s="114">
        <f>VLOOKUP(E380,Danh_muc_VL_DC_TB!$A$38:$D$65,4)</f>
        <v>25000</v>
      </c>
      <c r="I380" s="137">
        <f t="shared" si="86"/>
        <v>0.03</v>
      </c>
      <c r="J380" s="114">
        <f t="shared" si="85"/>
        <v>750</v>
      </c>
      <c r="K380" s="2"/>
      <c r="L380" s="2"/>
      <c r="M380" s="2"/>
      <c r="N380" s="2"/>
      <c r="O380" s="2"/>
      <c r="P380" s="2"/>
      <c r="Q380" s="2"/>
      <c r="R380" s="2"/>
      <c r="S380" s="2"/>
    </row>
    <row r="381" spans="1:19" ht="15.75" x14ac:dyDescent="0.25">
      <c r="A381" s="162"/>
      <c r="B381" s="87"/>
      <c r="C381" s="138"/>
      <c r="D381" s="138"/>
      <c r="E381" s="124">
        <v>14</v>
      </c>
      <c r="F381" s="124" t="str">
        <f>VLOOKUP(E381,Danh_muc_VL_DC_TB!$A$38:$D$65,2)</f>
        <v>Giấy dó</v>
      </c>
      <c r="G381" s="124" t="str">
        <f>VLOOKUP(E381,Danh_muc_VL_DC_TB!$A$38:$D$65,3)</f>
        <v>m²</v>
      </c>
      <c r="H381" s="114">
        <f>VLOOKUP(E381,Danh_muc_VL_DC_TB!$A$38:$D$65,4)</f>
        <v>42000</v>
      </c>
      <c r="I381" s="137">
        <f t="shared" si="86"/>
        <v>0.81</v>
      </c>
      <c r="J381" s="114">
        <f t="shared" si="85"/>
        <v>34020</v>
      </c>
      <c r="K381" s="2"/>
      <c r="L381" s="2"/>
      <c r="M381" s="2"/>
      <c r="N381" s="2"/>
      <c r="O381" s="2"/>
      <c r="P381" s="2"/>
      <c r="Q381" s="2"/>
      <c r="R381" s="2"/>
      <c r="S381" s="2"/>
    </row>
    <row r="382" spans="1:19" ht="15.75" x14ac:dyDescent="0.25">
      <c r="A382" s="162"/>
      <c r="B382" s="87"/>
      <c r="C382" s="138"/>
      <c r="D382" s="138"/>
      <c r="E382" s="124">
        <v>27</v>
      </c>
      <c r="F382" s="124" t="str">
        <f>VLOOKUP(E382,Danh_muc_VL_DC_TB!$A$38:$D$65,2)</f>
        <v>Vải màn</v>
      </c>
      <c r="G382" s="124" t="str">
        <f>VLOOKUP(E382,Danh_muc_VL_DC_TB!$A$38:$D$65,3)</f>
        <v>Mét</v>
      </c>
      <c r="H382" s="114">
        <f>VLOOKUP(E382,Danh_muc_VL_DC_TB!$A$38:$D$65,4)</f>
        <v>25000</v>
      </c>
      <c r="I382" s="137">
        <f t="shared" si="86"/>
        <v>0.04</v>
      </c>
      <c r="J382" s="114">
        <f t="shared" si="85"/>
        <v>1000</v>
      </c>
      <c r="K382" s="2"/>
      <c r="L382" s="2"/>
      <c r="M382" s="2"/>
      <c r="N382" s="2"/>
      <c r="O382" s="2"/>
      <c r="P382" s="2"/>
      <c r="Q382" s="2"/>
      <c r="R382" s="2"/>
      <c r="S382" s="2"/>
    </row>
    <row r="383" spans="1:19" ht="15.75" x14ac:dyDescent="0.25">
      <c r="A383" s="162"/>
      <c r="B383" s="87"/>
      <c r="C383" s="138"/>
      <c r="D383" s="138"/>
      <c r="E383" s="124">
        <v>17</v>
      </c>
      <c r="F383" s="124" t="str">
        <f>VLOOKUP(E383,Danh_muc_VL_DC_TB!$A$38:$D$65,2)</f>
        <v>Kéo dán (hồ dán) bồi giấy chuyên dùng</v>
      </c>
      <c r="G383" s="124" t="str">
        <f>VLOOKUP(E383,Danh_muc_VL_DC_TB!$A$38:$D$65,3)</f>
        <v>Gam</v>
      </c>
      <c r="H383" s="114">
        <f>VLOOKUP(E383,Danh_muc_VL_DC_TB!$A$38:$D$65,4)</f>
        <v>5500</v>
      </c>
      <c r="I383" s="137">
        <f t="shared" si="86"/>
        <v>3.45</v>
      </c>
      <c r="J383" s="114">
        <f t="shared" si="85"/>
        <v>18975</v>
      </c>
      <c r="K383" s="2"/>
      <c r="L383" s="2"/>
      <c r="M383" s="2"/>
      <c r="N383" s="2"/>
      <c r="O383" s="2"/>
      <c r="P383" s="2"/>
      <c r="Q383" s="2"/>
      <c r="R383" s="2"/>
      <c r="S383" s="2"/>
    </row>
    <row r="384" spans="1:19" ht="47.25" x14ac:dyDescent="0.25">
      <c r="A384" s="162" t="s">
        <v>329</v>
      </c>
      <c r="B384" s="87" t="s">
        <v>330</v>
      </c>
      <c r="C384" s="82"/>
      <c r="D384" s="82"/>
      <c r="E384" s="133"/>
      <c r="F384" s="133"/>
      <c r="G384" s="133"/>
      <c r="H384" s="114"/>
      <c r="I384" s="137"/>
      <c r="J384" s="114"/>
      <c r="K384" s="2"/>
      <c r="L384" s="2"/>
      <c r="M384" s="2"/>
      <c r="N384" s="2"/>
      <c r="O384" s="2"/>
      <c r="P384" s="2"/>
      <c r="Q384" s="2"/>
      <c r="R384" s="2"/>
      <c r="S384" s="2"/>
    </row>
    <row r="385" spans="1:19" ht="31.5" x14ac:dyDescent="0.25">
      <c r="A385" s="162"/>
      <c r="B385" s="87" t="s">
        <v>312</v>
      </c>
      <c r="C385" s="82" t="s">
        <v>318</v>
      </c>
      <c r="D385" s="82" t="s">
        <v>335</v>
      </c>
      <c r="E385" s="133"/>
      <c r="F385" s="133"/>
      <c r="G385" s="133"/>
      <c r="H385" s="114"/>
      <c r="I385" s="137"/>
      <c r="J385" s="114">
        <f>SUM(J386:J391)</f>
        <v>9066</v>
      </c>
      <c r="K385" s="2"/>
      <c r="L385" s="2"/>
      <c r="M385" s="2"/>
      <c r="N385" s="2"/>
      <c r="O385" s="2"/>
      <c r="P385" s="2"/>
      <c r="Q385" s="2"/>
      <c r="R385" s="2"/>
      <c r="S385" s="2"/>
    </row>
    <row r="386" spans="1:19" ht="15.75" x14ac:dyDescent="0.25">
      <c r="A386" s="162"/>
      <c r="B386" s="87"/>
      <c r="C386" s="138"/>
      <c r="D386" s="138"/>
      <c r="E386" s="124">
        <v>4</v>
      </c>
      <c r="F386" s="124" t="str">
        <f>VLOOKUP(E386,Danh_muc_VL_DC_TB!$A$38:$D$65,2)</f>
        <v>Bút bi</v>
      </c>
      <c r="G386" s="124" t="str">
        <f>VLOOKUP(E386,Danh_muc_VL_DC_TB!$A$38:$D$65,3)</f>
        <v>Cái</v>
      </c>
      <c r="H386" s="114">
        <f>VLOOKUP(E386,Danh_muc_VL_DC_TB!$A$38:$D$65,4)</f>
        <v>10000</v>
      </c>
      <c r="I386" s="137">
        <f>ROUND(I343*2,3)</f>
        <v>1.6E-2</v>
      </c>
      <c r="J386" s="114">
        <f t="shared" ref="J386:J391" si="87">ROUND(H386*I386,0)</f>
        <v>160</v>
      </c>
      <c r="K386" s="2"/>
      <c r="L386" s="2"/>
      <c r="M386" s="2"/>
      <c r="N386" s="2"/>
      <c r="O386" s="2"/>
      <c r="P386" s="2"/>
      <c r="Q386" s="2"/>
      <c r="R386" s="2"/>
      <c r="S386" s="2"/>
    </row>
    <row r="387" spans="1:19" ht="15.75" x14ac:dyDescent="0.25">
      <c r="A387" s="162"/>
      <c r="B387" s="87"/>
      <c r="C387" s="138"/>
      <c r="D387" s="138"/>
      <c r="E387" s="124">
        <v>5</v>
      </c>
      <c r="F387" s="124" t="str">
        <f>VLOOKUP(E387,Danh_muc_VL_DC_TB!$A$38:$D$65,2)</f>
        <v>Bút chì</v>
      </c>
      <c r="G387" s="124" t="str">
        <f>VLOOKUP(E387,Danh_muc_VL_DC_TB!$A$38:$D$65,3)</f>
        <v>Cái</v>
      </c>
      <c r="H387" s="114">
        <f>VLOOKUP(E387,Danh_muc_VL_DC_TB!$A$38:$D$65,4)</f>
        <v>10000</v>
      </c>
      <c r="I387" s="137">
        <f t="shared" ref="I387:I391" si="88">ROUND(I344*2,3)</f>
        <v>1.6E-2</v>
      </c>
      <c r="J387" s="114">
        <f t="shared" si="87"/>
        <v>160</v>
      </c>
      <c r="K387" s="2"/>
      <c r="L387" s="2"/>
      <c r="M387" s="2"/>
      <c r="N387" s="2"/>
      <c r="O387" s="2"/>
      <c r="P387" s="2"/>
      <c r="Q387" s="2"/>
      <c r="R387" s="2"/>
      <c r="S387" s="2"/>
    </row>
    <row r="388" spans="1:19" ht="15.75" x14ac:dyDescent="0.25">
      <c r="A388" s="162"/>
      <c r="B388" s="87"/>
      <c r="C388" s="138"/>
      <c r="D388" s="138"/>
      <c r="E388" s="124">
        <v>8</v>
      </c>
      <c r="F388" s="124" t="str">
        <f>VLOOKUP(E388,Danh_muc_VL_DC_TB!$A$38:$D$65,2)</f>
        <v>Chổi lông</v>
      </c>
      <c r="G388" s="124" t="str">
        <f>VLOOKUP(E388,Danh_muc_VL_DC_TB!$A$38:$D$65,3)</f>
        <v>Cái</v>
      </c>
      <c r="H388" s="114">
        <f>VLOOKUP(E388,Danh_muc_VL_DC_TB!$A$38:$D$65,4)</f>
        <v>25000</v>
      </c>
      <c r="I388" s="137">
        <f t="shared" si="88"/>
        <v>4.0000000000000001E-3</v>
      </c>
      <c r="J388" s="114">
        <f t="shared" si="87"/>
        <v>100</v>
      </c>
      <c r="K388" s="2"/>
      <c r="L388" s="2"/>
      <c r="M388" s="2"/>
      <c r="N388" s="2"/>
      <c r="O388" s="2"/>
      <c r="P388" s="2"/>
      <c r="Q388" s="2"/>
      <c r="R388" s="2"/>
      <c r="S388" s="2"/>
    </row>
    <row r="389" spans="1:19" ht="15.75" x14ac:dyDescent="0.25">
      <c r="A389" s="162"/>
      <c r="B389" s="87"/>
      <c r="C389" s="138"/>
      <c r="D389" s="138"/>
      <c r="E389" s="124">
        <v>14</v>
      </c>
      <c r="F389" s="124" t="str">
        <f>VLOOKUP(E389,Danh_muc_VL_DC_TB!$A$38:$D$65,2)</f>
        <v>Giấy dó</v>
      </c>
      <c r="G389" s="124" t="str">
        <f>VLOOKUP(E389,Danh_muc_VL_DC_TB!$A$38:$D$65,3)</f>
        <v>m²</v>
      </c>
      <c r="H389" s="114">
        <f>VLOOKUP(E389,Danh_muc_VL_DC_TB!$A$38:$D$65,4)</f>
        <v>42000</v>
      </c>
      <c r="I389" s="137">
        <f t="shared" si="88"/>
        <v>0.13</v>
      </c>
      <c r="J389" s="114">
        <f t="shared" si="87"/>
        <v>5460</v>
      </c>
      <c r="K389" s="2"/>
      <c r="L389" s="2"/>
      <c r="M389" s="2"/>
      <c r="N389" s="2"/>
      <c r="O389" s="2"/>
      <c r="P389" s="2"/>
      <c r="Q389" s="2"/>
      <c r="R389" s="2"/>
      <c r="S389" s="2"/>
    </row>
    <row r="390" spans="1:19" ht="15.75" x14ac:dyDescent="0.25">
      <c r="A390" s="162"/>
      <c r="B390" s="87"/>
      <c r="C390" s="138"/>
      <c r="D390" s="138"/>
      <c r="E390" s="124">
        <v>27</v>
      </c>
      <c r="F390" s="124" t="str">
        <f>VLOOKUP(E390,Danh_muc_VL_DC_TB!$A$38:$D$65,2)</f>
        <v>Vải màn</v>
      </c>
      <c r="G390" s="124" t="str">
        <f>VLOOKUP(E390,Danh_muc_VL_DC_TB!$A$38:$D$65,3)</f>
        <v>Mét</v>
      </c>
      <c r="H390" s="114">
        <f>VLOOKUP(E390,Danh_muc_VL_DC_TB!$A$38:$D$65,4)</f>
        <v>25000</v>
      </c>
      <c r="I390" s="137">
        <f t="shared" si="88"/>
        <v>6.0000000000000001E-3</v>
      </c>
      <c r="J390" s="114">
        <f t="shared" si="87"/>
        <v>150</v>
      </c>
      <c r="K390" s="2"/>
      <c r="L390" s="2"/>
      <c r="M390" s="2"/>
      <c r="N390" s="2"/>
      <c r="O390" s="2"/>
      <c r="P390" s="2"/>
      <c r="Q390" s="2"/>
      <c r="R390" s="2"/>
      <c r="S390" s="2"/>
    </row>
    <row r="391" spans="1:19" ht="15.75" x14ac:dyDescent="0.25">
      <c r="A391" s="162"/>
      <c r="B391" s="87"/>
      <c r="C391" s="138"/>
      <c r="D391" s="138"/>
      <c r="E391" s="124">
        <v>17</v>
      </c>
      <c r="F391" s="124" t="str">
        <f>VLOOKUP(E391,Danh_muc_VL_DC_TB!$A$38:$D$65,2)</f>
        <v>Kéo dán (hồ dán) bồi giấy chuyên dùng</v>
      </c>
      <c r="G391" s="124" t="str">
        <f>VLOOKUP(E391,Danh_muc_VL_DC_TB!$A$38:$D$65,3)</f>
        <v>Gam</v>
      </c>
      <c r="H391" s="114">
        <f>VLOOKUP(E391,Danh_muc_VL_DC_TB!$A$38:$D$65,4)</f>
        <v>5500</v>
      </c>
      <c r="I391" s="137">
        <f t="shared" si="88"/>
        <v>0.55200000000000005</v>
      </c>
      <c r="J391" s="114">
        <f t="shared" si="87"/>
        <v>3036</v>
      </c>
      <c r="K391" s="2"/>
      <c r="L391" s="2"/>
      <c r="M391" s="2"/>
      <c r="N391" s="2"/>
      <c r="O391" s="2"/>
      <c r="P391" s="2"/>
      <c r="Q391" s="2"/>
      <c r="R391" s="2"/>
      <c r="S391" s="2"/>
    </row>
    <row r="392" spans="1:19" ht="31.5" x14ac:dyDescent="0.25">
      <c r="A392" s="162"/>
      <c r="B392" s="87" t="s">
        <v>313</v>
      </c>
      <c r="C392" s="82" t="s">
        <v>63</v>
      </c>
      <c r="D392" s="82" t="s">
        <v>336</v>
      </c>
      <c r="E392" s="133"/>
      <c r="F392" s="133"/>
      <c r="G392" s="133"/>
      <c r="H392" s="114"/>
      <c r="I392" s="137"/>
      <c r="J392" s="114">
        <f>SUM(J393:J398)</f>
        <v>11349</v>
      </c>
      <c r="K392" s="2"/>
      <c r="L392" s="2"/>
      <c r="M392" s="2"/>
      <c r="N392" s="2"/>
      <c r="O392" s="2"/>
      <c r="P392" s="2"/>
      <c r="Q392" s="2"/>
      <c r="R392" s="2"/>
      <c r="S392" s="2"/>
    </row>
    <row r="393" spans="1:19" ht="15.75" x14ac:dyDescent="0.25">
      <c r="A393" s="162"/>
      <c r="B393" s="87"/>
      <c r="C393" s="138"/>
      <c r="D393" s="138"/>
      <c r="E393" s="124">
        <v>4</v>
      </c>
      <c r="F393" s="124" t="str">
        <f>VLOOKUP(E393,Danh_muc_VL_DC_TB!$A$38:$D$65,2)</f>
        <v>Bút bi</v>
      </c>
      <c r="G393" s="124" t="str">
        <f>VLOOKUP(E393,Danh_muc_VL_DC_TB!$A$38:$D$65,3)</f>
        <v>Cái</v>
      </c>
      <c r="H393" s="114">
        <f>VLOOKUP(E393,Danh_muc_VL_DC_TB!$A$38:$D$65,4)</f>
        <v>10000</v>
      </c>
      <c r="I393" s="137">
        <f>ROUND(I350*2,3)</f>
        <v>0.02</v>
      </c>
      <c r="J393" s="114">
        <f t="shared" ref="J393:J398" si="89">ROUND(H393*I393,0)</f>
        <v>200</v>
      </c>
      <c r="K393" s="2"/>
      <c r="L393" s="2"/>
      <c r="M393" s="2"/>
      <c r="N393" s="2"/>
      <c r="O393" s="2"/>
      <c r="P393" s="2"/>
      <c r="Q393" s="2"/>
      <c r="R393" s="2"/>
      <c r="S393" s="2"/>
    </row>
    <row r="394" spans="1:19" ht="15.75" x14ac:dyDescent="0.25">
      <c r="A394" s="162"/>
      <c r="B394" s="87"/>
      <c r="C394" s="138"/>
      <c r="D394" s="138"/>
      <c r="E394" s="124">
        <v>5</v>
      </c>
      <c r="F394" s="124" t="str">
        <f>VLOOKUP(E394,Danh_muc_VL_DC_TB!$A$38:$D$65,2)</f>
        <v>Bút chì</v>
      </c>
      <c r="G394" s="124" t="str">
        <f>VLOOKUP(E394,Danh_muc_VL_DC_TB!$A$38:$D$65,3)</f>
        <v>Cái</v>
      </c>
      <c r="H394" s="114">
        <f>VLOOKUP(E394,Danh_muc_VL_DC_TB!$A$38:$D$65,4)</f>
        <v>10000</v>
      </c>
      <c r="I394" s="137">
        <f t="shared" ref="I394:I398" si="90">ROUND(I351*2,3)</f>
        <v>0.02</v>
      </c>
      <c r="J394" s="114">
        <f t="shared" si="89"/>
        <v>200</v>
      </c>
      <c r="K394" s="2"/>
      <c r="L394" s="2"/>
      <c r="M394" s="2"/>
      <c r="N394" s="2"/>
      <c r="O394" s="2"/>
      <c r="P394" s="2"/>
      <c r="Q394" s="2"/>
      <c r="R394" s="2"/>
      <c r="S394" s="2"/>
    </row>
    <row r="395" spans="1:19" ht="15.75" x14ac:dyDescent="0.25">
      <c r="A395" s="162"/>
      <c r="B395" s="87"/>
      <c r="C395" s="138"/>
      <c r="D395" s="138"/>
      <c r="E395" s="124">
        <v>8</v>
      </c>
      <c r="F395" s="124" t="str">
        <f>VLOOKUP(E395,Danh_muc_VL_DC_TB!$A$38:$D$65,2)</f>
        <v>Chổi lông</v>
      </c>
      <c r="G395" s="124" t="str">
        <f>VLOOKUP(E395,Danh_muc_VL_DC_TB!$A$38:$D$65,3)</f>
        <v>Cái</v>
      </c>
      <c r="H395" s="114">
        <f>VLOOKUP(E395,Danh_muc_VL_DC_TB!$A$38:$D$65,4)</f>
        <v>25000</v>
      </c>
      <c r="I395" s="137">
        <f t="shared" si="90"/>
        <v>6.0000000000000001E-3</v>
      </c>
      <c r="J395" s="114">
        <f t="shared" si="89"/>
        <v>150</v>
      </c>
      <c r="K395" s="2"/>
      <c r="L395" s="2"/>
      <c r="M395" s="2"/>
      <c r="N395" s="2"/>
      <c r="O395" s="2"/>
      <c r="P395" s="2"/>
      <c r="Q395" s="2"/>
      <c r="R395" s="2"/>
      <c r="S395" s="2"/>
    </row>
    <row r="396" spans="1:19" ht="15.75" x14ac:dyDescent="0.25">
      <c r="A396" s="162"/>
      <c r="B396" s="87"/>
      <c r="C396" s="138"/>
      <c r="D396" s="138"/>
      <c r="E396" s="124">
        <v>14</v>
      </c>
      <c r="F396" s="124" t="str">
        <f>VLOOKUP(E396,Danh_muc_VL_DC_TB!$A$38:$D$65,2)</f>
        <v>Giấy dó</v>
      </c>
      <c r="G396" s="124" t="str">
        <f>VLOOKUP(E396,Danh_muc_VL_DC_TB!$A$38:$D$65,3)</f>
        <v>m²</v>
      </c>
      <c r="H396" s="114">
        <f>VLOOKUP(E396,Danh_muc_VL_DC_TB!$A$38:$D$65,4)</f>
        <v>42000</v>
      </c>
      <c r="I396" s="137">
        <f t="shared" si="90"/>
        <v>0.16200000000000001</v>
      </c>
      <c r="J396" s="114">
        <f t="shared" si="89"/>
        <v>6804</v>
      </c>
      <c r="K396" s="2"/>
      <c r="L396" s="2"/>
      <c r="M396" s="2"/>
      <c r="N396" s="2"/>
      <c r="O396" s="2"/>
      <c r="P396" s="2"/>
      <c r="Q396" s="2"/>
      <c r="R396" s="2"/>
      <c r="S396" s="2"/>
    </row>
    <row r="397" spans="1:19" ht="15.75" x14ac:dyDescent="0.25">
      <c r="A397" s="162"/>
      <c r="B397" s="87"/>
      <c r="C397" s="138"/>
      <c r="D397" s="138"/>
      <c r="E397" s="124">
        <v>27</v>
      </c>
      <c r="F397" s="124" t="str">
        <f>VLOOKUP(E397,Danh_muc_VL_DC_TB!$A$38:$D$65,2)</f>
        <v>Vải màn</v>
      </c>
      <c r="G397" s="124" t="str">
        <f>VLOOKUP(E397,Danh_muc_VL_DC_TB!$A$38:$D$65,3)</f>
        <v>Mét</v>
      </c>
      <c r="H397" s="114">
        <f>VLOOKUP(E397,Danh_muc_VL_DC_TB!$A$38:$D$65,4)</f>
        <v>25000</v>
      </c>
      <c r="I397" s="137">
        <f t="shared" si="90"/>
        <v>8.0000000000000002E-3</v>
      </c>
      <c r="J397" s="114">
        <f t="shared" si="89"/>
        <v>200</v>
      </c>
      <c r="K397" s="2"/>
      <c r="L397" s="2"/>
      <c r="M397" s="2"/>
      <c r="N397" s="2"/>
      <c r="O397" s="2"/>
      <c r="P397" s="2"/>
      <c r="Q397" s="2"/>
      <c r="R397" s="2"/>
      <c r="S397" s="2"/>
    </row>
    <row r="398" spans="1:19" ht="15.75" x14ac:dyDescent="0.25">
      <c r="A398" s="162"/>
      <c r="B398" s="87"/>
      <c r="C398" s="138"/>
      <c r="D398" s="138"/>
      <c r="E398" s="124">
        <v>17</v>
      </c>
      <c r="F398" s="124" t="str">
        <f>VLOOKUP(E398,Danh_muc_VL_DC_TB!$A$38:$D$65,2)</f>
        <v>Kéo dán (hồ dán) bồi giấy chuyên dùng</v>
      </c>
      <c r="G398" s="124" t="str">
        <f>VLOOKUP(E398,Danh_muc_VL_DC_TB!$A$38:$D$65,3)</f>
        <v>Gam</v>
      </c>
      <c r="H398" s="114">
        <f>VLOOKUP(E398,Danh_muc_VL_DC_TB!$A$38:$D$65,4)</f>
        <v>5500</v>
      </c>
      <c r="I398" s="137">
        <f t="shared" si="90"/>
        <v>0.69</v>
      </c>
      <c r="J398" s="114">
        <f t="shared" si="89"/>
        <v>3795</v>
      </c>
      <c r="K398" s="2"/>
      <c r="L398" s="2"/>
      <c r="M398" s="2"/>
      <c r="N398" s="2"/>
      <c r="O398" s="2"/>
      <c r="P398" s="2"/>
      <c r="Q398" s="2"/>
      <c r="R398" s="2"/>
      <c r="S398" s="2"/>
    </row>
    <row r="399" spans="1:19" ht="31.5" x14ac:dyDescent="0.25">
      <c r="A399" s="162"/>
      <c r="B399" s="87" t="s">
        <v>314</v>
      </c>
      <c r="C399" s="82" t="s">
        <v>319</v>
      </c>
      <c r="D399" s="82" t="s">
        <v>337</v>
      </c>
      <c r="E399" s="133"/>
      <c r="F399" s="133"/>
      <c r="G399" s="133"/>
      <c r="H399" s="114"/>
      <c r="I399" s="137"/>
      <c r="J399" s="114">
        <f>SUM(J400:J405)</f>
        <v>17096</v>
      </c>
      <c r="K399" s="2"/>
      <c r="L399" s="2"/>
      <c r="M399" s="2"/>
      <c r="N399" s="2"/>
      <c r="O399" s="2"/>
      <c r="P399" s="2"/>
      <c r="Q399" s="2"/>
      <c r="R399" s="2"/>
      <c r="S399" s="2"/>
    </row>
    <row r="400" spans="1:19" ht="15.75" x14ac:dyDescent="0.25">
      <c r="A400" s="162"/>
      <c r="B400" s="87"/>
      <c r="C400" s="138"/>
      <c r="D400" s="138"/>
      <c r="E400" s="124">
        <v>4</v>
      </c>
      <c r="F400" s="124" t="str">
        <f>VLOOKUP(E400,Danh_muc_VL_DC_TB!$A$38:$D$65,2)</f>
        <v>Bút bi</v>
      </c>
      <c r="G400" s="124" t="str">
        <f>VLOOKUP(E400,Danh_muc_VL_DC_TB!$A$38:$D$65,3)</f>
        <v>Cái</v>
      </c>
      <c r="H400" s="114">
        <f>VLOOKUP(E400,Danh_muc_VL_DC_TB!$A$38:$D$65,4)</f>
        <v>10000</v>
      </c>
      <c r="I400" s="137">
        <f>ROUND(I357*2,3)</f>
        <v>0.03</v>
      </c>
      <c r="J400" s="114">
        <f t="shared" ref="J400:J405" si="91">ROUND(H400*I400,0)</f>
        <v>300</v>
      </c>
      <c r="K400" s="2"/>
      <c r="L400" s="2"/>
      <c r="M400" s="2"/>
      <c r="N400" s="2"/>
      <c r="O400" s="2"/>
      <c r="P400" s="2"/>
      <c r="Q400" s="2"/>
      <c r="R400" s="2"/>
      <c r="S400" s="2"/>
    </row>
    <row r="401" spans="1:19" ht="15.75" x14ac:dyDescent="0.25">
      <c r="A401" s="162"/>
      <c r="B401" s="87"/>
      <c r="C401" s="138"/>
      <c r="D401" s="138"/>
      <c r="E401" s="124">
        <v>5</v>
      </c>
      <c r="F401" s="124" t="str">
        <f>VLOOKUP(E401,Danh_muc_VL_DC_TB!$A$38:$D$65,2)</f>
        <v>Bút chì</v>
      </c>
      <c r="G401" s="124" t="str">
        <f>VLOOKUP(E401,Danh_muc_VL_DC_TB!$A$38:$D$65,3)</f>
        <v>Cái</v>
      </c>
      <c r="H401" s="114">
        <f>VLOOKUP(E401,Danh_muc_VL_DC_TB!$A$38:$D$65,4)</f>
        <v>10000</v>
      </c>
      <c r="I401" s="137">
        <f t="shared" ref="I401:I405" si="92">ROUND(I358*2,3)</f>
        <v>0.03</v>
      </c>
      <c r="J401" s="114">
        <f t="shared" si="91"/>
        <v>300</v>
      </c>
      <c r="K401" s="2"/>
      <c r="L401" s="2"/>
      <c r="M401" s="2"/>
      <c r="N401" s="2"/>
      <c r="O401" s="2"/>
      <c r="P401" s="2"/>
      <c r="Q401" s="2"/>
      <c r="R401" s="2"/>
      <c r="S401" s="2"/>
    </row>
    <row r="402" spans="1:19" ht="15.75" x14ac:dyDescent="0.25">
      <c r="A402" s="162"/>
      <c r="B402" s="87"/>
      <c r="C402" s="138"/>
      <c r="D402" s="138"/>
      <c r="E402" s="124">
        <v>8</v>
      </c>
      <c r="F402" s="124" t="str">
        <f>VLOOKUP(E402,Danh_muc_VL_DC_TB!$A$38:$D$65,2)</f>
        <v>Chổi lông</v>
      </c>
      <c r="G402" s="124" t="str">
        <f>VLOOKUP(E402,Danh_muc_VL_DC_TB!$A$38:$D$65,3)</f>
        <v>Cái</v>
      </c>
      <c r="H402" s="114">
        <f>VLOOKUP(E402,Danh_muc_VL_DC_TB!$A$38:$D$65,4)</f>
        <v>25000</v>
      </c>
      <c r="I402" s="137">
        <f t="shared" si="92"/>
        <v>0.01</v>
      </c>
      <c r="J402" s="114">
        <f t="shared" si="91"/>
        <v>250</v>
      </c>
      <c r="K402" s="2"/>
      <c r="L402" s="2"/>
      <c r="M402" s="2"/>
      <c r="N402" s="2"/>
      <c r="O402" s="2"/>
      <c r="P402" s="2"/>
      <c r="Q402" s="2"/>
      <c r="R402" s="2"/>
      <c r="S402" s="2"/>
    </row>
    <row r="403" spans="1:19" ht="15.75" x14ac:dyDescent="0.25">
      <c r="A403" s="162"/>
      <c r="B403" s="87"/>
      <c r="C403" s="138"/>
      <c r="D403" s="138"/>
      <c r="E403" s="124">
        <v>14</v>
      </c>
      <c r="F403" s="124" t="str">
        <f>VLOOKUP(E403,Danh_muc_VL_DC_TB!$A$38:$D$65,2)</f>
        <v>Giấy dó</v>
      </c>
      <c r="G403" s="124" t="str">
        <f>VLOOKUP(E403,Danh_muc_VL_DC_TB!$A$38:$D$65,3)</f>
        <v>m²</v>
      </c>
      <c r="H403" s="114">
        <f>VLOOKUP(E403,Danh_muc_VL_DC_TB!$A$38:$D$65,4)</f>
        <v>42000</v>
      </c>
      <c r="I403" s="137">
        <f t="shared" si="92"/>
        <v>0.24399999999999999</v>
      </c>
      <c r="J403" s="114">
        <f t="shared" si="91"/>
        <v>10248</v>
      </c>
      <c r="K403" s="2"/>
      <c r="L403" s="2"/>
      <c r="M403" s="2"/>
      <c r="N403" s="2"/>
      <c r="O403" s="2"/>
      <c r="P403" s="2"/>
      <c r="Q403" s="2"/>
      <c r="R403" s="2"/>
      <c r="S403" s="2"/>
    </row>
    <row r="404" spans="1:19" ht="15.75" x14ac:dyDescent="0.25">
      <c r="A404" s="162"/>
      <c r="B404" s="87"/>
      <c r="C404" s="138"/>
      <c r="D404" s="138"/>
      <c r="E404" s="124">
        <v>27</v>
      </c>
      <c r="F404" s="124" t="str">
        <f>VLOOKUP(E404,Danh_muc_VL_DC_TB!$A$38:$D$65,2)</f>
        <v>Vải màn</v>
      </c>
      <c r="G404" s="124" t="str">
        <f>VLOOKUP(E404,Danh_muc_VL_DC_TB!$A$38:$D$65,3)</f>
        <v>Mét</v>
      </c>
      <c r="H404" s="114">
        <f>VLOOKUP(E404,Danh_muc_VL_DC_TB!$A$38:$D$65,4)</f>
        <v>25000</v>
      </c>
      <c r="I404" s="137">
        <f t="shared" si="92"/>
        <v>1.2E-2</v>
      </c>
      <c r="J404" s="114">
        <f t="shared" si="91"/>
        <v>300</v>
      </c>
      <c r="K404" s="2"/>
      <c r="L404" s="2"/>
      <c r="M404" s="2"/>
      <c r="N404" s="2"/>
      <c r="O404" s="2"/>
      <c r="P404" s="2"/>
      <c r="Q404" s="2"/>
      <c r="R404" s="2"/>
      <c r="S404" s="2"/>
    </row>
    <row r="405" spans="1:19" ht="15.75" x14ac:dyDescent="0.25">
      <c r="A405" s="162"/>
      <c r="B405" s="87"/>
      <c r="C405" s="138"/>
      <c r="D405" s="138"/>
      <c r="E405" s="124">
        <v>17</v>
      </c>
      <c r="F405" s="124" t="str">
        <f>VLOOKUP(E405,Danh_muc_VL_DC_TB!$A$38:$D$65,2)</f>
        <v>Kéo dán (hồ dán) bồi giấy chuyên dùng</v>
      </c>
      <c r="G405" s="124" t="str">
        <f>VLOOKUP(E405,Danh_muc_VL_DC_TB!$A$38:$D$65,3)</f>
        <v>Gam</v>
      </c>
      <c r="H405" s="114">
        <f>VLOOKUP(E405,Danh_muc_VL_DC_TB!$A$38:$D$65,4)</f>
        <v>5500</v>
      </c>
      <c r="I405" s="137">
        <f t="shared" si="92"/>
        <v>1.036</v>
      </c>
      <c r="J405" s="114">
        <f t="shared" si="91"/>
        <v>5698</v>
      </c>
      <c r="K405" s="2"/>
      <c r="L405" s="2"/>
      <c r="M405" s="2"/>
      <c r="N405" s="2"/>
      <c r="O405" s="2"/>
      <c r="P405" s="2"/>
      <c r="Q405" s="2"/>
      <c r="R405" s="2"/>
      <c r="S405" s="2"/>
    </row>
    <row r="406" spans="1:19" ht="31.5" x14ac:dyDescent="0.25">
      <c r="A406" s="162"/>
      <c r="B406" s="87" t="s">
        <v>315</v>
      </c>
      <c r="C406" s="82" t="s">
        <v>320</v>
      </c>
      <c r="D406" s="82" t="s">
        <v>338</v>
      </c>
      <c r="E406" s="133"/>
      <c r="F406" s="133"/>
      <c r="G406" s="133"/>
      <c r="H406" s="114"/>
      <c r="I406" s="137"/>
      <c r="J406" s="114">
        <f>SUM(J407:J412)</f>
        <v>28445</v>
      </c>
      <c r="K406" s="2"/>
      <c r="L406" s="2"/>
      <c r="M406" s="2"/>
      <c r="N406" s="2"/>
      <c r="O406" s="2"/>
      <c r="P406" s="2"/>
      <c r="Q406" s="2"/>
      <c r="R406" s="2"/>
      <c r="S406" s="2"/>
    </row>
    <row r="407" spans="1:19" ht="15.75" x14ac:dyDescent="0.25">
      <c r="A407" s="162"/>
      <c r="B407" s="87"/>
      <c r="C407" s="138"/>
      <c r="D407" s="138"/>
      <c r="E407" s="124">
        <v>4</v>
      </c>
      <c r="F407" s="124" t="str">
        <f>VLOOKUP(E407,Danh_muc_VL_DC_TB!$A$38:$D$65,2)</f>
        <v>Bút bi</v>
      </c>
      <c r="G407" s="124" t="str">
        <f>VLOOKUP(E407,Danh_muc_VL_DC_TB!$A$38:$D$65,3)</f>
        <v>Cái</v>
      </c>
      <c r="H407" s="114">
        <f>VLOOKUP(E407,Danh_muc_VL_DC_TB!$A$38:$D$65,4)</f>
        <v>10000</v>
      </c>
      <c r="I407" s="137">
        <f>ROUND(I364*2,3)</f>
        <v>0.05</v>
      </c>
      <c r="J407" s="114">
        <f t="shared" ref="J407:J412" si="93">ROUND(H407*I407,0)</f>
        <v>500</v>
      </c>
      <c r="K407" s="2"/>
      <c r="L407" s="2"/>
      <c r="M407" s="2"/>
      <c r="N407" s="2"/>
      <c r="O407" s="2"/>
      <c r="P407" s="2"/>
      <c r="Q407" s="2"/>
      <c r="R407" s="2"/>
      <c r="S407" s="2"/>
    </row>
    <row r="408" spans="1:19" ht="15.75" x14ac:dyDescent="0.25">
      <c r="A408" s="162"/>
      <c r="B408" s="87"/>
      <c r="C408" s="138"/>
      <c r="D408" s="138"/>
      <c r="E408" s="124">
        <v>5</v>
      </c>
      <c r="F408" s="124" t="str">
        <f>VLOOKUP(E408,Danh_muc_VL_DC_TB!$A$38:$D$65,2)</f>
        <v>Bút chì</v>
      </c>
      <c r="G408" s="124" t="str">
        <f>VLOOKUP(E408,Danh_muc_VL_DC_TB!$A$38:$D$65,3)</f>
        <v>Cái</v>
      </c>
      <c r="H408" s="114">
        <f>VLOOKUP(E408,Danh_muc_VL_DC_TB!$A$38:$D$65,4)</f>
        <v>10000</v>
      </c>
      <c r="I408" s="137">
        <f t="shared" ref="I408:I412" si="94">ROUND(I365*2,3)</f>
        <v>0.05</v>
      </c>
      <c r="J408" s="114">
        <f t="shared" si="93"/>
        <v>500</v>
      </c>
      <c r="K408" s="2"/>
      <c r="L408" s="2"/>
      <c r="M408" s="2"/>
      <c r="N408" s="2"/>
      <c r="O408" s="2"/>
      <c r="P408" s="2"/>
      <c r="Q408" s="2"/>
      <c r="R408" s="2"/>
      <c r="S408" s="2"/>
    </row>
    <row r="409" spans="1:19" ht="15.75" x14ac:dyDescent="0.25">
      <c r="A409" s="162"/>
      <c r="B409" s="87"/>
      <c r="C409" s="138"/>
      <c r="D409" s="138"/>
      <c r="E409" s="124">
        <v>8</v>
      </c>
      <c r="F409" s="124" t="str">
        <f>VLOOKUP(E409,Danh_muc_VL_DC_TB!$A$38:$D$65,2)</f>
        <v>Chổi lông</v>
      </c>
      <c r="G409" s="124" t="str">
        <f>VLOOKUP(E409,Danh_muc_VL_DC_TB!$A$38:$D$65,3)</f>
        <v>Cái</v>
      </c>
      <c r="H409" s="114">
        <f>VLOOKUP(E409,Danh_muc_VL_DC_TB!$A$38:$D$65,4)</f>
        <v>25000</v>
      </c>
      <c r="I409" s="137">
        <f t="shared" si="94"/>
        <v>1.6E-2</v>
      </c>
      <c r="J409" s="114">
        <f t="shared" si="93"/>
        <v>400</v>
      </c>
      <c r="K409" s="2"/>
      <c r="L409" s="2"/>
      <c r="M409" s="2"/>
      <c r="N409" s="2"/>
      <c r="O409" s="2"/>
      <c r="P409" s="2"/>
      <c r="Q409" s="2"/>
      <c r="R409" s="2"/>
      <c r="S409" s="2"/>
    </row>
    <row r="410" spans="1:19" ht="15.75" x14ac:dyDescent="0.25">
      <c r="A410" s="162"/>
      <c r="B410" s="87"/>
      <c r="C410" s="138"/>
      <c r="D410" s="138"/>
      <c r="E410" s="124">
        <v>14</v>
      </c>
      <c r="F410" s="124" t="str">
        <f>VLOOKUP(E410,Danh_muc_VL_DC_TB!$A$38:$D$65,2)</f>
        <v>Giấy dó</v>
      </c>
      <c r="G410" s="124" t="str">
        <f>VLOOKUP(E410,Danh_muc_VL_DC_TB!$A$38:$D$65,3)</f>
        <v>m²</v>
      </c>
      <c r="H410" s="114">
        <f>VLOOKUP(E410,Danh_muc_VL_DC_TB!$A$38:$D$65,4)</f>
        <v>42000</v>
      </c>
      <c r="I410" s="137">
        <f t="shared" si="94"/>
        <v>0.40600000000000003</v>
      </c>
      <c r="J410" s="114">
        <f t="shared" si="93"/>
        <v>17052</v>
      </c>
      <c r="K410" s="2"/>
      <c r="L410" s="2"/>
      <c r="M410" s="2"/>
      <c r="N410" s="2"/>
      <c r="O410" s="2"/>
      <c r="P410" s="2"/>
      <c r="Q410" s="2"/>
      <c r="R410" s="2"/>
      <c r="S410" s="2"/>
    </row>
    <row r="411" spans="1:19" ht="15.75" x14ac:dyDescent="0.25">
      <c r="A411" s="162"/>
      <c r="B411" s="87"/>
      <c r="C411" s="138"/>
      <c r="D411" s="138"/>
      <c r="E411" s="124">
        <v>27</v>
      </c>
      <c r="F411" s="124" t="str">
        <f>VLOOKUP(E411,Danh_muc_VL_DC_TB!$A$38:$D$65,2)</f>
        <v>Vải màn</v>
      </c>
      <c r="G411" s="124" t="str">
        <f>VLOOKUP(E411,Danh_muc_VL_DC_TB!$A$38:$D$65,3)</f>
        <v>Mét</v>
      </c>
      <c r="H411" s="114">
        <f>VLOOKUP(E411,Danh_muc_VL_DC_TB!$A$38:$D$65,4)</f>
        <v>25000</v>
      </c>
      <c r="I411" s="137">
        <f t="shared" si="94"/>
        <v>0.02</v>
      </c>
      <c r="J411" s="114">
        <f t="shared" si="93"/>
        <v>500</v>
      </c>
      <c r="K411" s="2"/>
      <c r="L411" s="2"/>
      <c r="M411" s="2"/>
      <c r="N411" s="2"/>
      <c r="O411" s="2"/>
      <c r="P411" s="2"/>
      <c r="Q411" s="2"/>
      <c r="R411" s="2"/>
      <c r="S411" s="2"/>
    </row>
    <row r="412" spans="1:19" ht="15.75" x14ac:dyDescent="0.25">
      <c r="A412" s="162"/>
      <c r="B412" s="87"/>
      <c r="C412" s="138"/>
      <c r="D412" s="138"/>
      <c r="E412" s="124">
        <v>17</v>
      </c>
      <c r="F412" s="124" t="str">
        <f>VLOOKUP(E412,Danh_muc_VL_DC_TB!$A$38:$D$65,2)</f>
        <v>Kéo dán (hồ dán) bồi giấy chuyên dùng</v>
      </c>
      <c r="G412" s="124" t="str">
        <f>VLOOKUP(E412,Danh_muc_VL_DC_TB!$A$38:$D$65,3)</f>
        <v>Gam</v>
      </c>
      <c r="H412" s="114">
        <f>VLOOKUP(E412,Danh_muc_VL_DC_TB!$A$38:$D$65,4)</f>
        <v>5500</v>
      </c>
      <c r="I412" s="137">
        <f t="shared" si="94"/>
        <v>1.726</v>
      </c>
      <c r="J412" s="114">
        <f t="shared" si="93"/>
        <v>9493</v>
      </c>
      <c r="K412" s="2"/>
      <c r="L412" s="2"/>
      <c r="M412" s="2"/>
      <c r="N412" s="2"/>
      <c r="O412" s="2"/>
      <c r="P412" s="2"/>
      <c r="Q412" s="2"/>
      <c r="R412" s="2"/>
      <c r="S412" s="2"/>
    </row>
    <row r="413" spans="1:19" ht="31.5" x14ac:dyDescent="0.25">
      <c r="A413" s="162"/>
      <c r="B413" s="87" t="s">
        <v>316</v>
      </c>
      <c r="C413" s="82" t="s">
        <v>321</v>
      </c>
      <c r="D413" s="82" t="s">
        <v>339</v>
      </c>
      <c r="E413" s="133"/>
      <c r="F413" s="133"/>
      <c r="G413" s="133"/>
      <c r="H413" s="114"/>
      <c r="I413" s="137"/>
      <c r="J413" s="114">
        <f>SUM(J414:J419)</f>
        <v>56745</v>
      </c>
      <c r="K413" s="2"/>
      <c r="L413" s="2"/>
      <c r="M413" s="2"/>
      <c r="N413" s="2"/>
      <c r="O413" s="2"/>
      <c r="P413" s="2"/>
      <c r="Q413" s="2"/>
      <c r="R413" s="2"/>
      <c r="S413" s="2"/>
    </row>
    <row r="414" spans="1:19" ht="15.75" x14ac:dyDescent="0.25">
      <c r="A414" s="162"/>
      <c r="B414" s="87"/>
      <c r="C414" s="138"/>
      <c r="D414" s="138"/>
      <c r="E414" s="124">
        <v>4</v>
      </c>
      <c r="F414" s="124" t="str">
        <f>VLOOKUP(E414,Danh_muc_VL_DC_TB!$A$38:$D$65,2)</f>
        <v>Bút bi</v>
      </c>
      <c r="G414" s="124" t="str">
        <f>VLOOKUP(E414,Danh_muc_VL_DC_TB!$A$38:$D$65,3)</f>
        <v>Cái</v>
      </c>
      <c r="H414" s="114">
        <f>VLOOKUP(E414,Danh_muc_VL_DC_TB!$A$38:$D$65,4)</f>
        <v>10000</v>
      </c>
      <c r="I414" s="137">
        <f>ROUND(I371*2,3)</f>
        <v>0.1</v>
      </c>
      <c r="J414" s="114">
        <f t="shared" ref="J414:J419" si="95">ROUND(H414*I414,0)</f>
        <v>1000</v>
      </c>
      <c r="K414" s="2"/>
      <c r="L414" s="2"/>
      <c r="M414" s="2"/>
      <c r="N414" s="2"/>
      <c r="O414" s="2"/>
      <c r="P414" s="2"/>
      <c r="Q414" s="2"/>
      <c r="R414" s="2"/>
      <c r="S414" s="2"/>
    </row>
    <row r="415" spans="1:19" ht="15.75" x14ac:dyDescent="0.25">
      <c r="A415" s="162"/>
      <c r="B415" s="87"/>
      <c r="C415" s="138"/>
      <c r="D415" s="138"/>
      <c r="E415" s="124">
        <v>5</v>
      </c>
      <c r="F415" s="124" t="str">
        <f>VLOOKUP(E415,Danh_muc_VL_DC_TB!$A$38:$D$65,2)</f>
        <v>Bút chì</v>
      </c>
      <c r="G415" s="124" t="str">
        <f>VLOOKUP(E415,Danh_muc_VL_DC_TB!$A$38:$D$65,3)</f>
        <v>Cái</v>
      </c>
      <c r="H415" s="114">
        <f>VLOOKUP(E415,Danh_muc_VL_DC_TB!$A$38:$D$65,4)</f>
        <v>10000</v>
      </c>
      <c r="I415" s="137">
        <f t="shared" ref="I415:I419" si="96">ROUND(I372*2,3)</f>
        <v>0.1</v>
      </c>
      <c r="J415" s="114">
        <f t="shared" si="95"/>
        <v>1000</v>
      </c>
      <c r="K415" s="2"/>
      <c r="L415" s="2"/>
      <c r="M415" s="2"/>
      <c r="N415" s="2"/>
      <c r="O415" s="2"/>
      <c r="P415" s="2"/>
      <c r="Q415" s="2"/>
      <c r="R415" s="2"/>
      <c r="S415" s="2"/>
    </row>
    <row r="416" spans="1:19" ht="15.75" x14ac:dyDescent="0.25">
      <c r="A416" s="162"/>
      <c r="B416" s="87"/>
      <c r="C416" s="138"/>
      <c r="D416" s="138"/>
      <c r="E416" s="124">
        <v>8</v>
      </c>
      <c r="F416" s="124" t="str">
        <f>VLOOKUP(E416,Danh_muc_VL_DC_TB!$A$38:$D$65,2)</f>
        <v>Chổi lông</v>
      </c>
      <c r="G416" s="124" t="str">
        <f>VLOOKUP(E416,Danh_muc_VL_DC_TB!$A$38:$D$65,3)</f>
        <v>Cái</v>
      </c>
      <c r="H416" s="114">
        <f>VLOOKUP(E416,Danh_muc_VL_DC_TB!$A$38:$D$65,4)</f>
        <v>25000</v>
      </c>
      <c r="I416" s="137">
        <f t="shared" si="96"/>
        <v>0.03</v>
      </c>
      <c r="J416" s="114">
        <f t="shared" si="95"/>
        <v>750</v>
      </c>
      <c r="K416" s="2"/>
      <c r="L416" s="2"/>
      <c r="M416" s="2"/>
      <c r="N416" s="2"/>
      <c r="O416" s="2"/>
      <c r="P416" s="2"/>
      <c r="Q416" s="2"/>
      <c r="R416" s="2"/>
      <c r="S416" s="2"/>
    </row>
    <row r="417" spans="1:19" ht="15.75" x14ac:dyDescent="0.25">
      <c r="A417" s="162"/>
      <c r="B417" s="87"/>
      <c r="C417" s="138"/>
      <c r="D417" s="138"/>
      <c r="E417" s="124">
        <v>14</v>
      </c>
      <c r="F417" s="124" t="str">
        <f>VLOOKUP(E417,Danh_muc_VL_DC_TB!$A$38:$D$65,2)</f>
        <v>Giấy dó</v>
      </c>
      <c r="G417" s="124" t="str">
        <f>VLOOKUP(E417,Danh_muc_VL_DC_TB!$A$38:$D$65,3)</f>
        <v>m²</v>
      </c>
      <c r="H417" s="114">
        <f>VLOOKUP(E417,Danh_muc_VL_DC_TB!$A$38:$D$65,4)</f>
        <v>42000</v>
      </c>
      <c r="I417" s="137">
        <f t="shared" si="96"/>
        <v>0.81</v>
      </c>
      <c r="J417" s="114">
        <f t="shared" si="95"/>
        <v>34020</v>
      </c>
      <c r="K417" s="2"/>
      <c r="L417" s="2"/>
      <c r="M417" s="2"/>
      <c r="N417" s="2"/>
      <c r="O417" s="2"/>
      <c r="P417" s="2"/>
      <c r="Q417" s="2"/>
      <c r="R417" s="2"/>
      <c r="S417" s="2"/>
    </row>
    <row r="418" spans="1:19" ht="15.75" x14ac:dyDescent="0.25">
      <c r="A418" s="162"/>
      <c r="B418" s="87"/>
      <c r="C418" s="138"/>
      <c r="D418" s="138"/>
      <c r="E418" s="124">
        <v>27</v>
      </c>
      <c r="F418" s="124" t="str">
        <f>VLOOKUP(E418,Danh_muc_VL_DC_TB!$A$38:$D$65,2)</f>
        <v>Vải màn</v>
      </c>
      <c r="G418" s="124" t="str">
        <f>VLOOKUP(E418,Danh_muc_VL_DC_TB!$A$38:$D$65,3)</f>
        <v>Mét</v>
      </c>
      <c r="H418" s="114">
        <f>VLOOKUP(E418,Danh_muc_VL_DC_TB!$A$38:$D$65,4)</f>
        <v>25000</v>
      </c>
      <c r="I418" s="137">
        <f t="shared" si="96"/>
        <v>0.04</v>
      </c>
      <c r="J418" s="114">
        <f t="shared" si="95"/>
        <v>1000</v>
      </c>
      <c r="K418" s="2"/>
      <c r="L418" s="2"/>
      <c r="M418" s="2"/>
      <c r="N418" s="2"/>
      <c r="O418" s="2"/>
      <c r="P418" s="2"/>
      <c r="Q418" s="2"/>
      <c r="R418" s="2"/>
      <c r="S418" s="2"/>
    </row>
    <row r="419" spans="1:19" ht="15.75" x14ac:dyDescent="0.25">
      <c r="A419" s="162"/>
      <c r="B419" s="87"/>
      <c r="C419" s="138"/>
      <c r="D419" s="138"/>
      <c r="E419" s="124">
        <v>17</v>
      </c>
      <c r="F419" s="124" t="str">
        <f>VLOOKUP(E419,Danh_muc_VL_DC_TB!$A$38:$D$65,2)</f>
        <v>Kéo dán (hồ dán) bồi giấy chuyên dùng</v>
      </c>
      <c r="G419" s="124" t="str">
        <f>VLOOKUP(E419,Danh_muc_VL_DC_TB!$A$38:$D$65,3)</f>
        <v>Gam</v>
      </c>
      <c r="H419" s="114">
        <f>VLOOKUP(E419,Danh_muc_VL_DC_TB!$A$38:$D$65,4)</f>
        <v>5500</v>
      </c>
      <c r="I419" s="137">
        <f t="shared" si="96"/>
        <v>3.45</v>
      </c>
      <c r="J419" s="114">
        <f t="shared" si="95"/>
        <v>18975</v>
      </c>
      <c r="K419" s="2"/>
      <c r="L419" s="2"/>
      <c r="M419" s="2"/>
      <c r="N419" s="2"/>
      <c r="O419" s="2"/>
      <c r="P419" s="2"/>
      <c r="Q419" s="2"/>
      <c r="R419" s="2"/>
      <c r="S419" s="2"/>
    </row>
    <row r="420" spans="1:19" ht="31.5" x14ac:dyDescent="0.25">
      <c r="A420" s="162"/>
      <c r="B420" s="87" t="s">
        <v>317</v>
      </c>
      <c r="C420" s="82" t="s">
        <v>322</v>
      </c>
      <c r="D420" s="82" t="s">
        <v>340</v>
      </c>
      <c r="E420" s="133"/>
      <c r="F420" s="133"/>
      <c r="G420" s="133"/>
      <c r="H420" s="114"/>
      <c r="I420" s="137"/>
      <c r="J420" s="114">
        <f>SUM(J421:J426)</f>
        <v>113490</v>
      </c>
      <c r="K420" s="2"/>
      <c r="L420" s="2"/>
      <c r="M420" s="2"/>
      <c r="N420" s="2"/>
      <c r="O420" s="2"/>
      <c r="P420" s="2"/>
      <c r="Q420" s="2"/>
      <c r="R420" s="2"/>
      <c r="S420" s="2"/>
    </row>
    <row r="421" spans="1:19" ht="15.75" x14ac:dyDescent="0.25">
      <c r="A421" s="162"/>
      <c r="B421" s="87"/>
      <c r="C421" s="138"/>
      <c r="D421" s="138"/>
      <c r="E421" s="124">
        <v>4</v>
      </c>
      <c r="F421" s="124" t="str">
        <f>VLOOKUP(E421,Danh_muc_VL_DC_TB!$A$38:$D$65,2)</f>
        <v>Bút bi</v>
      </c>
      <c r="G421" s="124" t="str">
        <f>VLOOKUP(E421,Danh_muc_VL_DC_TB!$A$38:$D$65,3)</f>
        <v>Cái</v>
      </c>
      <c r="H421" s="114">
        <f>VLOOKUP(E421,Danh_muc_VL_DC_TB!$A$38:$D$65,4)</f>
        <v>10000</v>
      </c>
      <c r="I421" s="137">
        <f>ROUND(I378*2,3)</f>
        <v>0.2</v>
      </c>
      <c r="J421" s="114">
        <f t="shared" ref="J421:J426" si="97">ROUND(H421*I421,0)</f>
        <v>2000</v>
      </c>
      <c r="K421" s="2"/>
      <c r="L421" s="2"/>
      <c r="M421" s="2"/>
      <c r="N421" s="2"/>
      <c r="O421" s="2"/>
      <c r="P421" s="2"/>
      <c r="Q421" s="2"/>
      <c r="R421" s="2"/>
      <c r="S421" s="2"/>
    </row>
    <row r="422" spans="1:19" ht="15.75" x14ac:dyDescent="0.25">
      <c r="A422" s="162"/>
      <c r="B422" s="87"/>
      <c r="C422" s="138"/>
      <c r="D422" s="138"/>
      <c r="E422" s="124">
        <v>5</v>
      </c>
      <c r="F422" s="124" t="str">
        <f>VLOOKUP(E422,Danh_muc_VL_DC_TB!$A$38:$D$65,2)</f>
        <v>Bút chì</v>
      </c>
      <c r="G422" s="124" t="str">
        <f>VLOOKUP(E422,Danh_muc_VL_DC_TB!$A$38:$D$65,3)</f>
        <v>Cái</v>
      </c>
      <c r="H422" s="114">
        <f>VLOOKUP(E422,Danh_muc_VL_DC_TB!$A$38:$D$65,4)</f>
        <v>10000</v>
      </c>
      <c r="I422" s="137">
        <f t="shared" ref="I422:I426" si="98">ROUND(I379*2,3)</f>
        <v>0.2</v>
      </c>
      <c r="J422" s="114">
        <f t="shared" si="97"/>
        <v>2000</v>
      </c>
      <c r="K422" s="2"/>
      <c r="L422" s="2"/>
      <c r="M422" s="2"/>
      <c r="N422" s="2"/>
      <c r="O422" s="2"/>
      <c r="P422" s="2"/>
      <c r="Q422" s="2"/>
      <c r="R422" s="2"/>
      <c r="S422" s="2"/>
    </row>
    <row r="423" spans="1:19" ht="15.75" x14ac:dyDescent="0.25">
      <c r="A423" s="162"/>
      <c r="B423" s="87"/>
      <c r="C423" s="138"/>
      <c r="D423" s="138"/>
      <c r="E423" s="124">
        <v>8</v>
      </c>
      <c r="F423" s="124" t="str">
        <f>VLOOKUP(E423,Danh_muc_VL_DC_TB!$A$38:$D$65,2)</f>
        <v>Chổi lông</v>
      </c>
      <c r="G423" s="124" t="str">
        <f>VLOOKUP(E423,Danh_muc_VL_DC_TB!$A$38:$D$65,3)</f>
        <v>Cái</v>
      </c>
      <c r="H423" s="114">
        <f>VLOOKUP(E423,Danh_muc_VL_DC_TB!$A$38:$D$65,4)</f>
        <v>25000</v>
      </c>
      <c r="I423" s="137">
        <f t="shared" si="98"/>
        <v>0.06</v>
      </c>
      <c r="J423" s="114">
        <f t="shared" si="97"/>
        <v>1500</v>
      </c>
      <c r="K423" s="2"/>
      <c r="L423" s="2"/>
      <c r="M423" s="2"/>
      <c r="N423" s="2"/>
      <c r="O423" s="2"/>
      <c r="P423" s="2"/>
      <c r="Q423" s="2"/>
      <c r="R423" s="2"/>
      <c r="S423" s="2"/>
    </row>
    <row r="424" spans="1:19" ht="15.75" x14ac:dyDescent="0.25">
      <c r="A424" s="162"/>
      <c r="B424" s="87"/>
      <c r="C424" s="138"/>
      <c r="D424" s="138"/>
      <c r="E424" s="124">
        <v>14</v>
      </c>
      <c r="F424" s="124" t="str">
        <f>VLOOKUP(E424,Danh_muc_VL_DC_TB!$A$38:$D$65,2)</f>
        <v>Giấy dó</v>
      </c>
      <c r="G424" s="124" t="str">
        <f>VLOOKUP(E424,Danh_muc_VL_DC_TB!$A$38:$D$65,3)</f>
        <v>m²</v>
      </c>
      <c r="H424" s="114">
        <f>VLOOKUP(E424,Danh_muc_VL_DC_TB!$A$38:$D$65,4)</f>
        <v>42000</v>
      </c>
      <c r="I424" s="137">
        <f t="shared" si="98"/>
        <v>1.62</v>
      </c>
      <c r="J424" s="114">
        <f t="shared" si="97"/>
        <v>68040</v>
      </c>
      <c r="K424" s="2"/>
      <c r="L424" s="2"/>
      <c r="M424" s="2"/>
      <c r="N424" s="2"/>
      <c r="O424" s="2"/>
      <c r="P424" s="2"/>
      <c r="Q424" s="2"/>
      <c r="R424" s="2"/>
      <c r="S424" s="2"/>
    </row>
    <row r="425" spans="1:19" ht="15.75" x14ac:dyDescent="0.25">
      <c r="A425" s="162"/>
      <c r="B425" s="87"/>
      <c r="C425" s="138"/>
      <c r="D425" s="138"/>
      <c r="E425" s="124">
        <v>27</v>
      </c>
      <c r="F425" s="124" t="str">
        <f>VLOOKUP(E425,Danh_muc_VL_DC_TB!$A$38:$D$65,2)</f>
        <v>Vải màn</v>
      </c>
      <c r="G425" s="124" t="str">
        <f>VLOOKUP(E425,Danh_muc_VL_DC_TB!$A$38:$D$65,3)</f>
        <v>Mét</v>
      </c>
      <c r="H425" s="114">
        <f>VLOOKUP(E425,Danh_muc_VL_DC_TB!$A$38:$D$65,4)</f>
        <v>25000</v>
      </c>
      <c r="I425" s="137">
        <f t="shared" si="98"/>
        <v>0.08</v>
      </c>
      <c r="J425" s="114">
        <f t="shared" si="97"/>
        <v>2000</v>
      </c>
      <c r="K425" s="2"/>
      <c r="L425" s="2"/>
      <c r="M425" s="2"/>
      <c r="N425" s="2"/>
      <c r="O425" s="2"/>
      <c r="P425" s="2"/>
      <c r="Q425" s="2"/>
      <c r="R425" s="2"/>
      <c r="S425" s="2"/>
    </row>
    <row r="426" spans="1:19" ht="15.75" x14ac:dyDescent="0.25">
      <c r="A426" s="162"/>
      <c r="B426" s="87"/>
      <c r="C426" s="138"/>
      <c r="D426" s="138"/>
      <c r="E426" s="124">
        <v>17</v>
      </c>
      <c r="F426" s="124" t="str">
        <f>VLOOKUP(E426,Danh_muc_VL_DC_TB!$A$38:$D$65,2)</f>
        <v>Kéo dán (hồ dán) bồi giấy chuyên dùng</v>
      </c>
      <c r="G426" s="124" t="str">
        <f>VLOOKUP(E426,Danh_muc_VL_DC_TB!$A$38:$D$65,3)</f>
        <v>Gam</v>
      </c>
      <c r="H426" s="114">
        <f>VLOOKUP(E426,Danh_muc_VL_DC_TB!$A$38:$D$65,4)</f>
        <v>5500</v>
      </c>
      <c r="I426" s="137">
        <f t="shared" si="98"/>
        <v>6.9</v>
      </c>
      <c r="J426" s="114">
        <f t="shared" si="97"/>
        <v>37950</v>
      </c>
      <c r="K426" s="2"/>
      <c r="L426" s="2"/>
      <c r="M426" s="2"/>
      <c r="N426" s="2"/>
      <c r="O426" s="2"/>
      <c r="P426" s="2"/>
      <c r="Q426" s="2"/>
      <c r="R426" s="2"/>
      <c r="S426" s="2"/>
    </row>
    <row r="427" spans="1:19" ht="15.75" x14ac:dyDescent="0.25">
      <c r="A427" s="162" t="s">
        <v>234</v>
      </c>
      <c r="B427" s="87" t="s">
        <v>66</v>
      </c>
      <c r="C427" s="82"/>
      <c r="D427" s="82"/>
      <c r="E427" s="133"/>
      <c r="F427" s="133"/>
      <c r="G427" s="133"/>
      <c r="H427" s="114"/>
      <c r="I427" s="137"/>
      <c r="J427" s="114"/>
      <c r="K427" s="2"/>
      <c r="L427" s="2"/>
      <c r="M427" s="2"/>
      <c r="N427" s="2"/>
      <c r="O427" s="2"/>
      <c r="P427" s="2"/>
      <c r="Q427" s="2"/>
      <c r="R427" s="2"/>
      <c r="S427" s="2"/>
    </row>
    <row r="428" spans="1:19" ht="31.5" x14ac:dyDescent="0.25">
      <c r="A428" s="162"/>
      <c r="B428" s="87" t="s">
        <v>312</v>
      </c>
      <c r="C428" s="82" t="s">
        <v>318</v>
      </c>
      <c r="D428" s="82" t="s">
        <v>323</v>
      </c>
      <c r="E428" s="133"/>
      <c r="F428" s="133"/>
      <c r="G428" s="133"/>
      <c r="H428" s="114"/>
      <c r="I428" s="137"/>
      <c r="J428" s="114"/>
      <c r="K428" s="2"/>
      <c r="L428" s="2"/>
      <c r="M428" s="2"/>
      <c r="N428" s="2"/>
      <c r="O428" s="2"/>
      <c r="P428" s="2"/>
      <c r="Q428" s="2"/>
      <c r="R428" s="2"/>
      <c r="S428" s="2"/>
    </row>
    <row r="429" spans="1:19" ht="31.5" x14ac:dyDescent="0.25">
      <c r="A429" s="162"/>
      <c r="B429" s="87" t="s">
        <v>313</v>
      </c>
      <c r="C429" s="82" t="s">
        <v>63</v>
      </c>
      <c r="D429" s="82" t="s">
        <v>309</v>
      </c>
      <c r="E429" s="133"/>
      <c r="F429" s="133"/>
      <c r="G429" s="133"/>
      <c r="H429" s="114"/>
      <c r="I429" s="137"/>
      <c r="J429" s="114"/>
      <c r="K429" s="2"/>
      <c r="L429" s="2"/>
      <c r="M429" s="2"/>
      <c r="N429" s="2"/>
      <c r="O429" s="2"/>
      <c r="P429" s="2"/>
      <c r="Q429" s="2"/>
      <c r="R429" s="2"/>
      <c r="S429" s="2"/>
    </row>
    <row r="430" spans="1:19" ht="31.5" x14ac:dyDescent="0.25">
      <c r="A430" s="162"/>
      <c r="B430" s="87" t="s">
        <v>314</v>
      </c>
      <c r="C430" s="82" t="s">
        <v>319</v>
      </c>
      <c r="D430" s="82" t="s">
        <v>311</v>
      </c>
      <c r="E430" s="133"/>
      <c r="F430" s="133"/>
      <c r="G430" s="133"/>
      <c r="H430" s="114"/>
      <c r="I430" s="137"/>
      <c r="J430" s="114"/>
      <c r="K430" s="2"/>
      <c r="L430" s="2"/>
      <c r="M430" s="2"/>
      <c r="N430" s="2"/>
      <c r="O430" s="2"/>
      <c r="P430" s="2"/>
      <c r="Q430" s="2"/>
      <c r="R430" s="2"/>
      <c r="S430" s="2"/>
    </row>
    <row r="431" spans="1:19" ht="31.5" x14ac:dyDescent="0.25">
      <c r="A431" s="162"/>
      <c r="B431" s="87" t="s">
        <v>315</v>
      </c>
      <c r="C431" s="82" t="s">
        <v>320</v>
      </c>
      <c r="D431" s="82" t="s">
        <v>324</v>
      </c>
      <c r="E431" s="133"/>
      <c r="F431" s="133"/>
      <c r="G431" s="133"/>
      <c r="H431" s="114"/>
      <c r="I431" s="137"/>
      <c r="J431" s="114"/>
      <c r="K431" s="2"/>
      <c r="L431" s="2"/>
      <c r="M431" s="2"/>
      <c r="N431" s="2"/>
      <c r="O431" s="2"/>
      <c r="P431" s="2"/>
      <c r="Q431" s="2"/>
      <c r="R431" s="2"/>
      <c r="S431" s="2"/>
    </row>
    <row r="432" spans="1:19" ht="31.5" x14ac:dyDescent="0.25">
      <c r="A432" s="162"/>
      <c r="B432" s="87" t="s">
        <v>316</v>
      </c>
      <c r="C432" s="82" t="s">
        <v>321</v>
      </c>
      <c r="D432" s="82" t="s">
        <v>325</v>
      </c>
      <c r="E432" s="133"/>
      <c r="F432" s="133"/>
      <c r="G432" s="133"/>
      <c r="H432" s="114"/>
      <c r="I432" s="137"/>
      <c r="J432" s="114"/>
      <c r="K432" s="2"/>
      <c r="L432" s="2"/>
      <c r="M432" s="2"/>
      <c r="N432" s="2"/>
      <c r="O432" s="2"/>
      <c r="P432" s="2"/>
      <c r="Q432" s="2"/>
      <c r="R432" s="2"/>
      <c r="S432" s="2"/>
    </row>
    <row r="433" spans="1:19" ht="31.5" x14ac:dyDescent="0.25">
      <c r="A433" s="162"/>
      <c r="B433" s="87" t="s">
        <v>317</v>
      </c>
      <c r="C433" s="82" t="s">
        <v>322</v>
      </c>
      <c r="D433" s="82" t="s">
        <v>326</v>
      </c>
      <c r="E433" s="133"/>
      <c r="F433" s="133"/>
      <c r="G433" s="133"/>
      <c r="H433" s="114"/>
      <c r="I433" s="137"/>
      <c r="J433" s="114"/>
      <c r="K433" s="2"/>
      <c r="L433" s="2"/>
      <c r="M433" s="2"/>
      <c r="N433" s="2"/>
      <c r="O433" s="2"/>
      <c r="P433" s="2"/>
      <c r="Q433" s="2"/>
      <c r="R433" s="2"/>
      <c r="S433" s="2"/>
    </row>
    <row r="434" spans="1:19" ht="31.5" x14ac:dyDescent="0.25">
      <c r="A434" s="162" t="s">
        <v>235</v>
      </c>
      <c r="B434" s="87" t="s">
        <v>67</v>
      </c>
      <c r="C434" s="82"/>
      <c r="D434" s="82"/>
      <c r="E434" s="133"/>
      <c r="F434" s="133"/>
      <c r="G434" s="133"/>
      <c r="H434" s="114"/>
      <c r="I434" s="137"/>
      <c r="J434" s="114"/>
      <c r="K434" s="2"/>
      <c r="L434" s="2"/>
      <c r="M434" s="2"/>
      <c r="N434" s="2"/>
      <c r="O434" s="2"/>
      <c r="P434" s="2"/>
      <c r="Q434" s="2"/>
      <c r="R434" s="2"/>
      <c r="S434" s="2"/>
    </row>
    <row r="435" spans="1:19" ht="31.5" x14ac:dyDescent="0.25">
      <c r="A435" s="162"/>
      <c r="B435" s="87" t="s">
        <v>312</v>
      </c>
      <c r="C435" s="82" t="s">
        <v>318</v>
      </c>
      <c r="D435" s="82" t="s">
        <v>323</v>
      </c>
      <c r="E435" s="133"/>
      <c r="F435" s="133"/>
      <c r="G435" s="133"/>
      <c r="H435" s="114"/>
      <c r="I435" s="137"/>
      <c r="J435" s="114"/>
      <c r="K435" s="2"/>
      <c r="L435" s="2"/>
      <c r="M435" s="2"/>
      <c r="N435" s="2"/>
      <c r="O435" s="2"/>
      <c r="P435" s="2"/>
      <c r="Q435" s="2"/>
      <c r="R435" s="2"/>
      <c r="S435" s="2"/>
    </row>
    <row r="436" spans="1:19" ht="31.5" x14ac:dyDescent="0.25">
      <c r="A436" s="162"/>
      <c r="B436" s="87" t="s">
        <v>313</v>
      </c>
      <c r="C436" s="82" t="s">
        <v>63</v>
      </c>
      <c r="D436" s="82" t="s">
        <v>309</v>
      </c>
      <c r="E436" s="133"/>
      <c r="F436" s="133"/>
      <c r="G436" s="133"/>
      <c r="H436" s="114"/>
      <c r="I436" s="137"/>
      <c r="J436" s="114"/>
      <c r="K436" s="2"/>
      <c r="L436" s="2"/>
      <c r="M436" s="2"/>
      <c r="N436" s="2"/>
      <c r="O436" s="2"/>
      <c r="P436" s="2"/>
      <c r="Q436" s="2"/>
      <c r="R436" s="2"/>
      <c r="S436" s="2"/>
    </row>
    <row r="437" spans="1:19" ht="31.5" x14ac:dyDescent="0.25">
      <c r="A437" s="162"/>
      <c r="B437" s="87" t="s">
        <v>314</v>
      </c>
      <c r="C437" s="82" t="s">
        <v>319</v>
      </c>
      <c r="D437" s="82" t="s">
        <v>311</v>
      </c>
      <c r="E437" s="133"/>
      <c r="F437" s="133"/>
      <c r="G437" s="133"/>
      <c r="H437" s="114"/>
      <c r="I437" s="137"/>
      <c r="J437" s="114"/>
      <c r="K437" s="2"/>
      <c r="L437" s="2"/>
      <c r="M437" s="2"/>
      <c r="N437" s="2"/>
      <c r="O437" s="2"/>
      <c r="P437" s="2"/>
      <c r="Q437" s="2"/>
      <c r="R437" s="2"/>
      <c r="S437" s="2"/>
    </row>
    <row r="438" spans="1:19" ht="31.5" x14ac:dyDescent="0.25">
      <c r="A438" s="162"/>
      <c r="B438" s="87" t="s">
        <v>315</v>
      </c>
      <c r="C438" s="82" t="s">
        <v>320</v>
      </c>
      <c r="D438" s="82" t="s">
        <v>324</v>
      </c>
      <c r="E438" s="133"/>
      <c r="F438" s="133"/>
      <c r="G438" s="133"/>
      <c r="H438" s="114"/>
      <c r="I438" s="137"/>
      <c r="J438" s="114"/>
      <c r="K438" s="2"/>
      <c r="L438" s="2"/>
      <c r="M438" s="2"/>
      <c r="N438" s="2"/>
      <c r="O438" s="2"/>
      <c r="P438" s="2"/>
      <c r="Q438" s="2"/>
      <c r="R438" s="2"/>
      <c r="S438" s="2"/>
    </row>
    <row r="439" spans="1:19" ht="31.5" x14ac:dyDescent="0.25">
      <c r="A439" s="162"/>
      <c r="B439" s="87" t="s">
        <v>316</v>
      </c>
      <c r="C439" s="82" t="s">
        <v>321</v>
      </c>
      <c r="D439" s="82" t="s">
        <v>325</v>
      </c>
      <c r="E439" s="133"/>
      <c r="F439" s="133"/>
      <c r="G439" s="133"/>
      <c r="H439" s="114"/>
      <c r="I439" s="137"/>
      <c r="J439" s="114"/>
      <c r="K439" s="2"/>
      <c r="L439" s="2"/>
      <c r="M439" s="2"/>
      <c r="N439" s="2"/>
      <c r="O439" s="2"/>
      <c r="P439" s="2"/>
      <c r="Q439" s="2"/>
      <c r="R439" s="2"/>
      <c r="S439" s="2"/>
    </row>
    <row r="440" spans="1:19" ht="31.5" x14ac:dyDescent="0.25">
      <c r="A440" s="162"/>
      <c r="B440" s="87" t="s">
        <v>317</v>
      </c>
      <c r="C440" s="82" t="s">
        <v>322</v>
      </c>
      <c r="D440" s="82" t="s">
        <v>326</v>
      </c>
      <c r="E440" s="133"/>
      <c r="F440" s="133"/>
      <c r="G440" s="133"/>
      <c r="H440" s="114"/>
      <c r="I440" s="137"/>
      <c r="J440" s="114"/>
      <c r="K440" s="2"/>
      <c r="L440" s="2"/>
      <c r="M440" s="2"/>
      <c r="N440" s="2"/>
      <c r="O440" s="2"/>
      <c r="P440" s="2"/>
      <c r="Q440" s="2"/>
      <c r="R440" s="2"/>
      <c r="S440" s="2"/>
    </row>
    <row r="441" spans="1:19" ht="31.5" x14ac:dyDescent="0.25">
      <c r="A441" s="162" t="s">
        <v>236</v>
      </c>
      <c r="B441" s="87" t="s">
        <v>68</v>
      </c>
      <c r="C441" s="82"/>
      <c r="D441" s="82"/>
      <c r="E441" s="133"/>
      <c r="F441" s="133"/>
      <c r="G441" s="133"/>
      <c r="H441" s="114"/>
      <c r="I441" s="137"/>
      <c r="J441" s="114"/>
      <c r="K441" s="2"/>
      <c r="L441" s="2"/>
      <c r="M441" s="2"/>
      <c r="N441" s="2"/>
      <c r="O441" s="2"/>
      <c r="P441" s="2"/>
      <c r="Q441" s="2"/>
      <c r="R441" s="2"/>
      <c r="S441" s="2"/>
    </row>
    <row r="442" spans="1:19" ht="31.5" x14ac:dyDescent="0.25">
      <c r="A442" s="162"/>
      <c r="B442" s="87" t="s">
        <v>306</v>
      </c>
      <c r="C442" s="82" t="s">
        <v>53</v>
      </c>
      <c r="D442" s="131" t="s">
        <v>309</v>
      </c>
      <c r="E442" s="133"/>
      <c r="F442" s="133"/>
      <c r="G442" s="133"/>
      <c r="H442" s="114"/>
      <c r="I442" s="137"/>
      <c r="J442" s="114"/>
      <c r="K442" s="2"/>
      <c r="L442" s="2"/>
      <c r="M442" s="2"/>
      <c r="N442" s="2"/>
      <c r="O442" s="2"/>
      <c r="P442" s="2"/>
      <c r="Q442" s="2"/>
      <c r="R442" s="2"/>
      <c r="S442" s="2"/>
    </row>
    <row r="443" spans="1:19" ht="31.5" x14ac:dyDescent="0.25">
      <c r="A443" s="162"/>
      <c r="B443" s="87" t="s">
        <v>307</v>
      </c>
      <c r="C443" s="82" t="s">
        <v>53</v>
      </c>
      <c r="D443" s="131" t="s">
        <v>310</v>
      </c>
      <c r="E443" s="133"/>
      <c r="F443" s="133"/>
      <c r="G443" s="133"/>
      <c r="H443" s="114"/>
      <c r="I443" s="137"/>
      <c r="J443" s="114"/>
      <c r="K443" s="2"/>
      <c r="L443" s="2"/>
      <c r="M443" s="2"/>
      <c r="N443" s="2"/>
      <c r="O443" s="2"/>
      <c r="P443" s="2"/>
      <c r="Q443" s="2"/>
      <c r="R443" s="2"/>
      <c r="S443" s="2"/>
    </row>
    <row r="444" spans="1:19" ht="31.5" x14ac:dyDescent="0.25">
      <c r="A444" s="162"/>
      <c r="B444" s="87" t="s">
        <v>308</v>
      </c>
      <c r="C444" s="82" t="s">
        <v>53</v>
      </c>
      <c r="D444" s="131" t="s">
        <v>311</v>
      </c>
      <c r="E444" s="133"/>
      <c r="F444" s="133"/>
      <c r="G444" s="133"/>
      <c r="H444" s="114"/>
      <c r="I444" s="137"/>
      <c r="J444" s="114"/>
      <c r="K444" s="2"/>
      <c r="L444" s="2"/>
      <c r="M444" s="2"/>
      <c r="N444" s="2"/>
      <c r="O444" s="2"/>
      <c r="P444" s="2"/>
      <c r="Q444" s="2"/>
      <c r="R444" s="2"/>
      <c r="S444" s="2"/>
    </row>
    <row r="445" spans="1:19" ht="31.5" x14ac:dyDescent="0.25">
      <c r="A445" s="177" t="s">
        <v>237</v>
      </c>
      <c r="B445" s="136" t="s">
        <v>69</v>
      </c>
      <c r="C445" s="135"/>
      <c r="D445" s="135"/>
      <c r="E445" s="133"/>
      <c r="F445" s="133"/>
      <c r="G445" s="133"/>
      <c r="H445" s="114"/>
      <c r="I445" s="137"/>
      <c r="J445" s="114"/>
      <c r="K445" s="2"/>
      <c r="L445" s="2"/>
      <c r="M445" s="2"/>
      <c r="N445" s="2"/>
      <c r="O445" s="2"/>
      <c r="P445" s="2"/>
      <c r="Q445" s="2"/>
      <c r="R445" s="2"/>
      <c r="S445" s="2"/>
    </row>
    <row r="446" spans="1:19" ht="63" x14ac:dyDescent="0.25">
      <c r="A446" s="162" t="s">
        <v>238</v>
      </c>
      <c r="B446" s="87" t="s">
        <v>70</v>
      </c>
      <c r="C446" s="82" t="s">
        <v>27</v>
      </c>
      <c r="D446" s="82"/>
      <c r="E446" s="133"/>
      <c r="F446" s="133"/>
      <c r="G446" s="133"/>
      <c r="H446" s="114"/>
      <c r="I446" s="137"/>
      <c r="J446" s="114">
        <f>SUM(J447:J449)</f>
        <v>32182</v>
      </c>
      <c r="K446" s="2"/>
      <c r="L446" s="2"/>
      <c r="M446" s="2"/>
      <c r="N446" s="2"/>
      <c r="O446" s="2"/>
      <c r="P446" s="2"/>
      <c r="Q446" s="2"/>
      <c r="R446" s="2"/>
      <c r="S446" s="2"/>
    </row>
    <row r="447" spans="1:19" ht="15.75" x14ac:dyDescent="0.25">
      <c r="A447" s="162"/>
      <c r="B447" s="87"/>
      <c r="C447" s="140"/>
      <c r="D447" s="140"/>
      <c r="E447" s="124">
        <v>13</v>
      </c>
      <c r="F447" s="124" t="str">
        <f>VLOOKUP(E447,Danh_muc_VL_DC_TB!$A$38:$D$65,2)</f>
        <v>Giấy A4</v>
      </c>
      <c r="G447" s="124" t="str">
        <f>VLOOKUP(E447,Danh_muc_VL_DC_TB!$A$38:$D$65,3)</f>
        <v>Gram</v>
      </c>
      <c r="H447" s="114">
        <f>VLOOKUP(E447,Danh_muc_VL_DC_TB!$A$38:$D$65,4)</f>
        <v>74000</v>
      </c>
      <c r="I447" s="137">
        <v>6.2600000000000003E-2</v>
      </c>
      <c r="J447" s="114">
        <f>ROUND(H447*I447,0)</f>
        <v>4632</v>
      </c>
      <c r="K447" s="2"/>
      <c r="L447" s="2"/>
      <c r="M447" s="2"/>
      <c r="N447" s="2"/>
      <c r="O447" s="2"/>
      <c r="P447" s="2"/>
      <c r="Q447" s="2"/>
      <c r="R447" s="2"/>
      <c r="S447" s="2"/>
    </row>
    <row r="448" spans="1:19" ht="15.75" x14ac:dyDescent="0.25">
      <c r="A448" s="162"/>
      <c r="B448" s="87"/>
      <c r="C448" s="140"/>
      <c r="D448" s="140"/>
      <c r="E448" s="124">
        <v>19</v>
      </c>
      <c r="F448" s="124" t="str">
        <f>VLOOKUP(E448,Danh_muc_VL_DC_TB!$A$38:$D$65,2)</f>
        <v>Mực in A4</v>
      </c>
      <c r="G448" s="124" t="str">
        <f>VLOOKUP(E448,Danh_muc_VL_DC_TB!$A$38:$D$65,3)</f>
        <v>Hộp</v>
      </c>
      <c r="H448" s="114">
        <f>VLOOKUP(E448,Danh_muc_VL_DC_TB!$A$38:$D$65,4)</f>
        <v>850000</v>
      </c>
      <c r="I448" s="137">
        <v>2.9000000000000001E-2</v>
      </c>
      <c r="J448" s="114">
        <f t="shared" ref="J448:J449" si="99">ROUND(H448*I448,0)</f>
        <v>24650</v>
      </c>
      <c r="K448" s="2"/>
      <c r="L448" s="2"/>
      <c r="M448" s="2"/>
      <c r="N448" s="2"/>
      <c r="O448" s="2"/>
      <c r="P448" s="2"/>
      <c r="Q448" s="2"/>
      <c r="R448" s="2"/>
      <c r="S448" s="2"/>
    </row>
    <row r="449" spans="1:19" ht="15.75" x14ac:dyDescent="0.25">
      <c r="A449" s="162"/>
      <c r="B449" s="87"/>
      <c r="C449" s="140"/>
      <c r="D449" s="140"/>
      <c r="E449" s="124">
        <v>4</v>
      </c>
      <c r="F449" s="124" t="str">
        <f>VLOOKUP(E449,Danh_muc_VL_DC_TB!$A$38:$D$65,2)</f>
        <v>Bút bi</v>
      </c>
      <c r="G449" s="124" t="str">
        <f>VLOOKUP(E449,Danh_muc_VL_DC_TB!$A$38:$D$65,3)</f>
        <v>Cái</v>
      </c>
      <c r="H449" s="114">
        <f>VLOOKUP(E449,Danh_muc_VL_DC_TB!$A$38:$D$65,4)</f>
        <v>10000</v>
      </c>
      <c r="I449" s="137">
        <v>0.28999999999999998</v>
      </c>
      <c r="J449" s="114">
        <f t="shared" si="99"/>
        <v>2900</v>
      </c>
      <c r="K449" s="2"/>
      <c r="L449" s="2"/>
      <c r="M449" s="2"/>
      <c r="N449" s="2"/>
      <c r="O449" s="2"/>
      <c r="P449" s="2"/>
      <c r="Q449" s="2"/>
      <c r="R449" s="2"/>
      <c r="S449" s="2"/>
    </row>
    <row r="450" spans="1:19" ht="31.5" x14ac:dyDescent="0.25">
      <c r="A450" s="190" t="s">
        <v>239</v>
      </c>
      <c r="B450" s="239" t="s">
        <v>447</v>
      </c>
      <c r="C450" s="131" t="s">
        <v>72</v>
      </c>
      <c r="D450" s="131" t="s">
        <v>357</v>
      </c>
      <c r="E450" s="133"/>
      <c r="F450" s="133"/>
      <c r="G450" s="133"/>
      <c r="H450" s="114"/>
      <c r="I450" s="137"/>
      <c r="J450" s="114"/>
      <c r="K450" s="2"/>
      <c r="L450" s="2"/>
      <c r="M450" s="2"/>
      <c r="N450" s="2"/>
      <c r="O450" s="2"/>
      <c r="P450" s="2"/>
      <c r="Q450" s="2"/>
      <c r="R450" s="2"/>
      <c r="S450" s="2"/>
    </row>
    <row r="451" spans="1:19" ht="31.5" x14ac:dyDescent="0.25">
      <c r="A451" s="190"/>
      <c r="B451" s="239"/>
      <c r="C451" s="131" t="s">
        <v>353</v>
      </c>
      <c r="D451" s="131" t="s">
        <v>358</v>
      </c>
      <c r="E451" s="133"/>
      <c r="F451" s="133"/>
      <c r="G451" s="133"/>
      <c r="H451" s="114"/>
      <c r="I451" s="137"/>
      <c r="J451" s="114"/>
      <c r="K451" s="2"/>
      <c r="L451" s="2"/>
      <c r="M451" s="2"/>
      <c r="N451" s="2"/>
      <c r="O451" s="2"/>
      <c r="P451" s="2"/>
      <c r="Q451" s="2"/>
      <c r="R451" s="2"/>
      <c r="S451" s="2"/>
    </row>
    <row r="452" spans="1:19" ht="31.5" x14ac:dyDescent="0.25">
      <c r="A452" s="190"/>
      <c r="B452" s="239"/>
      <c r="C452" s="131" t="s">
        <v>354</v>
      </c>
      <c r="D452" s="131" t="s">
        <v>359</v>
      </c>
      <c r="E452" s="133"/>
      <c r="F452" s="133"/>
      <c r="G452" s="133"/>
      <c r="H452" s="114"/>
      <c r="I452" s="137"/>
      <c r="J452" s="114"/>
      <c r="K452" s="2"/>
      <c r="L452" s="2"/>
      <c r="M452" s="2"/>
      <c r="N452" s="2"/>
      <c r="O452" s="2"/>
      <c r="P452" s="2"/>
      <c r="Q452" s="2"/>
      <c r="R452" s="2"/>
      <c r="S452" s="2"/>
    </row>
    <row r="453" spans="1:19" ht="31.5" x14ac:dyDescent="0.25">
      <c r="A453" s="190"/>
      <c r="B453" s="239"/>
      <c r="C453" s="131" t="s">
        <v>355</v>
      </c>
      <c r="D453" s="131" t="s">
        <v>360</v>
      </c>
      <c r="E453" s="133"/>
      <c r="F453" s="133"/>
      <c r="G453" s="133"/>
      <c r="H453" s="114"/>
      <c r="I453" s="137"/>
      <c r="J453" s="114"/>
      <c r="K453" s="2"/>
      <c r="L453" s="2"/>
      <c r="M453" s="2"/>
      <c r="N453" s="2"/>
      <c r="O453" s="2"/>
      <c r="P453" s="2"/>
      <c r="Q453" s="2"/>
      <c r="R453" s="2"/>
      <c r="S453" s="2"/>
    </row>
    <row r="454" spans="1:19" ht="31.5" x14ac:dyDescent="0.25">
      <c r="A454" s="190"/>
      <c r="B454" s="239"/>
      <c r="C454" s="131" t="s">
        <v>356</v>
      </c>
      <c r="D454" s="131" t="s">
        <v>361</v>
      </c>
      <c r="E454" s="133"/>
      <c r="F454" s="133"/>
      <c r="G454" s="133"/>
      <c r="H454" s="114"/>
      <c r="I454" s="137"/>
      <c r="J454" s="114"/>
      <c r="K454" s="2"/>
      <c r="L454" s="2"/>
      <c r="M454" s="2"/>
      <c r="N454" s="2"/>
      <c r="O454" s="2"/>
      <c r="P454" s="2"/>
      <c r="Q454" s="2"/>
      <c r="R454" s="2"/>
      <c r="S454" s="2"/>
    </row>
    <row r="455" spans="1:19" ht="47.25" x14ac:dyDescent="0.25">
      <c r="A455" s="162" t="s">
        <v>240</v>
      </c>
      <c r="B455" s="87" t="s">
        <v>73</v>
      </c>
      <c r="C455" s="82"/>
      <c r="D455" s="82"/>
      <c r="E455" s="133"/>
      <c r="F455" s="133"/>
      <c r="G455" s="133"/>
      <c r="H455" s="114"/>
      <c r="I455" s="137"/>
      <c r="J455" s="114"/>
      <c r="K455" s="2"/>
      <c r="L455" s="2"/>
      <c r="M455" s="2"/>
      <c r="N455" s="2"/>
      <c r="O455" s="2"/>
      <c r="P455" s="2"/>
      <c r="Q455" s="2"/>
      <c r="R455" s="2"/>
      <c r="S455" s="2"/>
    </row>
    <row r="456" spans="1:19" ht="31.5" x14ac:dyDescent="0.25">
      <c r="A456" s="162" t="s">
        <v>241</v>
      </c>
      <c r="B456" s="87" t="s">
        <v>74</v>
      </c>
      <c r="C456" s="82"/>
      <c r="D456" s="82"/>
      <c r="E456" s="133"/>
      <c r="F456" s="133"/>
      <c r="G456" s="133"/>
      <c r="H456" s="114"/>
      <c r="I456" s="137"/>
      <c r="J456" s="114"/>
      <c r="K456" s="2"/>
      <c r="L456" s="2"/>
      <c r="M456" s="2"/>
      <c r="N456" s="2"/>
      <c r="O456" s="2"/>
      <c r="P456" s="2"/>
      <c r="Q456" s="2"/>
      <c r="R456" s="2"/>
      <c r="S456" s="2"/>
    </row>
    <row r="457" spans="1:19" ht="31.5" x14ac:dyDescent="0.25">
      <c r="A457" s="170" t="s">
        <v>341</v>
      </c>
      <c r="B457" s="100" t="s">
        <v>344</v>
      </c>
      <c r="C457" s="131" t="s">
        <v>19</v>
      </c>
      <c r="D457" s="131"/>
      <c r="E457" s="133"/>
      <c r="F457" s="133"/>
      <c r="G457" s="133"/>
      <c r="H457" s="114"/>
      <c r="I457" s="137"/>
      <c r="J457" s="114">
        <f>SUM(J458:J464)</f>
        <v>0</v>
      </c>
      <c r="K457" s="2"/>
      <c r="L457" s="2"/>
      <c r="M457" s="2"/>
      <c r="N457" s="2"/>
      <c r="O457" s="2"/>
      <c r="P457" s="2"/>
      <c r="Q457" s="2"/>
      <c r="R457" s="2"/>
      <c r="S457" s="2"/>
    </row>
    <row r="458" spans="1:19" ht="15.75" x14ac:dyDescent="0.25">
      <c r="A458" s="170"/>
      <c r="B458" s="100"/>
      <c r="C458" s="141"/>
      <c r="D458" s="141"/>
      <c r="E458" s="124">
        <v>13</v>
      </c>
      <c r="F458" s="124" t="str">
        <f>VLOOKUP(E458,Danh_muc_VL_DC_TB!$A$38:$D$65,2)</f>
        <v>Giấy A4</v>
      </c>
      <c r="G458" s="124" t="str">
        <f>VLOOKUP(E458,Danh_muc_VL_DC_TB!$A$38:$D$65,3)</f>
        <v>Gram</v>
      </c>
      <c r="H458" s="114">
        <f>VLOOKUP(E458,Danh_muc_VL_DC_TB!$A$38:$D$65,4)</f>
        <v>74000</v>
      </c>
      <c r="I458" s="137">
        <v>4.9999999999999998E-7</v>
      </c>
      <c r="J458" s="114">
        <f>ROUND(H458*I458,0)</f>
        <v>0</v>
      </c>
      <c r="K458" s="2"/>
      <c r="L458" s="2"/>
      <c r="M458" s="2"/>
      <c r="N458" s="2"/>
      <c r="O458" s="2"/>
      <c r="P458" s="2"/>
      <c r="Q458" s="2"/>
      <c r="R458" s="2"/>
      <c r="S458" s="2"/>
    </row>
    <row r="459" spans="1:19" ht="15.75" x14ac:dyDescent="0.25">
      <c r="A459" s="170"/>
      <c r="B459" s="100"/>
      <c r="C459" s="141"/>
      <c r="D459" s="141"/>
      <c r="E459" s="124">
        <v>20</v>
      </c>
      <c r="F459" s="124" t="str">
        <f>VLOOKUP(E459,Danh_muc_VL_DC_TB!$A$38:$D$65,2)</f>
        <v>Sổ công tác</v>
      </c>
      <c r="G459" s="124" t="str">
        <f>VLOOKUP(E459,Danh_muc_VL_DC_TB!$A$38:$D$65,3)</f>
        <v>Quyển</v>
      </c>
      <c r="H459" s="114">
        <f>VLOOKUP(E459,Danh_muc_VL_DC_TB!$A$38:$D$65,4)</f>
        <v>40000</v>
      </c>
      <c r="I459" s="137">
        <v>9.9999999999999995E-8</v>
      </c>
      <c r="J459" s="114">
        <f t="shared" ref="J459:J464" si="100">ROUND(H459*I459,0)</f>
        <v>0</v>
      </c>
      <c r="K459" s="2"/>
      <c r="L459" s="2"/>
      <c r="M459" s="2"/>
      <c r="N459" s="2"/>
      <c r="O459" s="2"/>
      <c r="P459" s="2"/>
      <c r="Q459" s="2"/>
      <c r="R459" s="2"/>
      <c r="S459" s="2"/>
    </row>
    <row r="460" spans="1:19" ht="15.75" x14ac:dyDescent="0.25">
      <c r="A460" s="170"/>
      <c r="B460" s="100"/>
      <c r="C460" s="141"/>
      <c r="D460" s="141"/>
      <c r="E460" s="124">
        <v>11</v>
      </c>
      <c r="F460" s="124" t="str">
        <f>VLOOKUP(E460,Danh_muc_VL_DC_TB!$A$38:$D$65,2)</f>
        <v>Ghim kẹp</v>
      </c>
      <c r="G460" s="124" t="str">
        <f>VLOOKUP(E460,Danh_muc_VL_DC_TB!$A$38:$D$65,3)</f>
        <v>Hộp</v>
      </c>
      <c r="H460" s="114">
        <f>VLOOKUP(E460,Danh_muc_VL_DC_TB!$A$38:$D$65,4)</f>
        <v>5000</v>
      </c>
      <c r="I460" s="137">
        <v>1.1999999999999999E-6</v>
      </c>
      <c r="J460" s="114">
        <f t="shared" si="100"/>
        <v>0</v>
      </c>
      <c r="K460" s="2"/>
      <c r="L460" s="2"/>
      <c r="M460" s="2"/>
      <c r="N460" s="2"/>
      <c r="O460" s="2"/>
      <c r="P460" s="2"/>
      <c r="Q460" s="2"/>
      <c r="R460" s="2"/>
      <c r="S460" s="2"/>
    </row>
    <row r="461" spans="1:19" ht="15.75" x14ac:dyDescent="0.25">
      <c r="A461" s="170"/>
      <c r="B461" s="100"/>
      <c r="C461" s="141"/>
      <c r="D461" s="141"/>
      <c r="E461" s="124">
        <v>10</v>
      </c>
      <c r="F461" s="124" t="str">
        <f>VLOOKUP(E461,Danh_muc_VL_DC_TB!$A$38:$D$65,2)</f>
        <v>Ghim dập</v>
      </c>
      <c r="G461" s="124" t="str">
        <f>VLOOKUP(E461,Danh_muc_VL_DC_TB!$A$38:$D$65,3)</f>
        <v>Hộp</v>
      </c>
      <c r="H461" s="114">
        <f>VLOOKUP(E461,Danh_muc_VL_DC_TB!$A$38:$D$65,4)</f>
        <v>6000</v>
      </c>
      <c r="I461" s="137">
        <v>4.9999999999999998E-7</v>
      </c>
      <c r="J461" s="114">
        <f t="shared" si="100"/>
        <v>0</v>
      </c>
      <c r="K461" s="2"/>
      <c r="L461" s="2"/>
      <c r="M461" s="2"/>
      <c r="N461" s="2"/>
      <c r="O461" s="2"/>
      <c r="P461" s="2"/>
      <c r="Q461" s="2"/>
      <c r="R461" s="2"/>
      <c r="S461" s="2"/>
    </row>
    <row r="462" spans="1:19" ht="15.75" x14ac:dyDescent="0.25">
      <c r="A462" s="170"/>
      <c r="B462" s="100"/>
      <c r="C462" s="141"/>
      <c r="D462" s="141"/>
      <c r="E462" s="124">
        <v>7</v>
      </c>
      <c r="F462" s="124" t="str">
        <f>VLOOKUP(E462,Danh_muc_VL_DC_TB!$A$38:$D$65,2)</f>
        <v>Cặp để tài liệu</v>
      </c>
      <c r="G462" s="124" t="str">
        <f>VLOOKUP(E462,Danh_muc_VL_DC_TB!$A$38:$D$65,3)</f>
        <v>Cái</v>
      </c>
      <c r="H462" s="114">
        <f>VLOOKUP(E462,Danh_muc_VL_DC_TB!$A$38:$D$65,4)</f>
        <v>200000</v>
      </c>
      <c r="I462" s="137">
        <v>6.9999999999999997E-7</v>
      </c>
      <c r="J462" s="114">
        <f t="shared" si="100"/>
        <v>0</v>
      </c>
      <c r="K462" s="2"/>
      <c r="L462" s="2"/>
      <c r="M462" s="2"/>
      <c r="N462" s="2"/>
      <c r="O462" s="2"/>
      <c r="P462" s="2"/>
      <c r="Q462" s="2"/>
      <c r="R462" s="2"/>
      <c r="S462" s="2"/>
    </row>
    <row r="463" spans="1:19" ht="15.75" x14ac:dyDescent="0.25">
      <c r="A463" s="170"/>
      <c r="B463" s="100"/>
      <c r="C463" s="141"/>
      <c r="D463" s="141"/>
      <c r="E463" s="124">
        <v>9</v>
      </c>
      <c r="F463" s="124" t="str">
        <f>VLOOKUP(E463,Danh_muc_VL_DC_TB!$A$38:$D$65,2)</f>
        <v>Đĩa DVD</v>
      </c>
      <c r="G463" s="124" t="str">
        <f>VLOOKUP(E463,Danh_muc_VL_DC_TB!$A$38:$D$65,3)</f>
        <v>Cái</v>
      </c>
      <c r="H463" s="114">
        <f>VLOOKUP(E463,Danh_muc_VL_DC_TB!$A$38:$D$65,4)</f>
        <v>40000</v>
      </c>
      <c r="I463" s="137">
        <v>1.1999999999999999E-6</v>
      </c>
      <c r="J463" s="114">
        <f t="shared" si="100"/>
        <v>0</v>
      </c>
      <c r="K463" s="2"/>
      <c r="L463" s="2"/>
      <c r="M463" s="2"/>
      <c r="N463" s="2"/>
      <c r="O463" s="2"/>
      <c r="P463" s="2"/>
      <c r="Q463" s="2"/>
      <c r="R463" s="2"/>
      <c r="S463" s="2"/>
    </row>
    <row r="464" spans="1:19" ht="15.75" x14ac:dyDescent="0.25">
      <c r="A464" s="170"/>
      <c r="B464" s="100"/>
      <c r="C464" s="141"/>
      <c r="D464" s="141"/>
      <c r="E464" s="124">
        <v>4</v>
      </c>
      <c r="F464" s="124" t="str">
        <f>VLOOKUP(E464,Danh_muc_VL_DC_TB!$A$38:$D$65,2)</f>
        <v>Bút bi</v>
      </c>
      <c r="G464" s="124" t="str">
        <f>VLOOKUP(E464,Danh_muc_VL_DC_TB!$A$38:$D$65,3)</f>
        <v>Cái</v>
      </c>
      <c r="H464" s="114">
        <f>VLOOKUP(E464,Danh_muc_VL_DC_TB!$A$38:$D$65,4)</f>
        <v>10000</v>
      </c>
      <c r="I464" s="137">
        <v>3.9999999999999998E-7</v>
      </c>
      <c r="J464" s="114">
        <f t="shared" si="100"/>
        <v>0</v>
      </c>
      <c r="K464" s="2"/>
      <c r="L464" s="2"/>
      <c r="M464" s="2"/>
      <c r="N464" s="2"/>
      <c r="O464" s="2"/>
      <c r="P464" s="2"/>
      <c r="Q464" s="2"/>
      <c r="R464" s="2"/>
      <c r="S464" s="2"/>
    </row>
    <row r="465" spans="1:19" ht="15.75" x14ac:dyDescent="0.25">
      <c r="A465" s="190" t="s">
        <v>342</v>
      </c>
      <c r="B465" s="239" t="s">
        <v>343</v>
      </c>
      <c r="C465" s="240" t="s">
        <v>19</v>
      </c>
      <c r="D465" s="82" t="s">
        <v>20</v>
      </c>
      <c r="E465" s="133"/>
      <c r="F465" s="133"/>
      <c r="G465" s="133"/>
      <c r="H465" s="114"/>
      <c r="I465" s="137"/>
      <c r="J465" s="114">
        <v>0</v>
      </c>
      <c r="K465" s="2"/>
      <c r="L465" s="2"/>
      <c r="M465" s="2"/>
      <c r="N465" s="2"/>
      <c r="O465" s="2"/>
      <c r="P465" s="2"/>
      <c r="Q465" s="2"/>
      <c r="R465" s="2"/>
      <c r="S465" s="2"/>
    </row>
    <row r="466" spans="1:19" ht="15.75" x14ac:dyDescent="0.25">
      <c r="A466" s="190"/>
      <c r="B466" s="239"/>
      <c r="C466" s="240"/>
      <c r="D466" s="82" t="s">
        <v>21</v>
      </c>
      <c r="E466" s="133"/>
      <c r="F466" s="133"/>
      <c r="G466" s="133"/>
      <c r="H466" s="114"/>
      <c r="I466" s="137"/>
      <c r="J466" s="114">
        <v>0</v>
      </c>
      <c r="K466" s="2"/>
      <c r="L466" s="2"/>
      <c r="M466" s="2"/>
      <c r="N466" s="2"/>
      <c r="O466" s="2"/>
      <c r="P466" s="2"/>
      <c r="Q466" s="2"/>
      <c r="R466" s="2"/>
      <c r="S466" s="2"/>
    </row>
    <row r="467" spans="1:19" ht="15.75" x14ac:dyDescent="0.25">
      <c r="A467" s="190"/>
      <c r="B467" s="239"/>
      <c r="C467" s="240"/>
      <c r="D467" s="82" t="s">
        <v>22</v>
      </c>
      <c r="E467" s="133"/>
      <c r="F467" s="133"/>
      <c r="G467" s="133"/>
      <c r="H467" s="114"/>
      <c r="I467" s="137"/>
      <c r="J467" s="114">
        <v>0</v>
      </c>
      <c r="K467" s="2"/>
      <c r="L467" s="2"/>
      <c r="M467" s="2"/>
      <c r="N467" s="2"/>
      <c r="O467" s="2"/>
      <c r="P467" s="2"/>
      <c r="Q467" s="2"/>
      <c r="R467" s="2"/>
      <c r="S467" s="2"/>
    </row>
    <row r="468" spans="1:19" ht="31.5" x14ac:dyDescent="0.25">
      <c r="A468" s="190" t="s">
        <v>242</v>
      </c>
      <c r="B468" s="239" t="s">
        <v>446</v>
      </c>
      <c r="C468" s="131" t="s">
        <v>72</v>
      </c>
      <c r="D468" s="131" t="s">
        <v>357</v>
      </c>
      <c r="E468" s="133"/>
      <c r="F468" s="133"/>
      <c r="G468" s="133"/>
      <c r="H468" s="114"/>
      <c r="I468" s="137"/>
      <c r="J468" s="114">
        <v>0</v>
      </c>
      <c r="K468" s="2"/>
      <c r="L468" s="2"/>
      <c r="M468" s="2"/>
      <c r="N468" s="2"/>
      <c r="O468" s="2"/>
      <c r="P468" s="2"/>
      <c r="Q468" s="2"/>
      <c r="R468" s="2"/>
      <c r="S468" s="2"/>
    </row>
    <row r="469" spans="1:19" ht="31.5" x14ac:dyDescent="0.25">
      <c r="A469" s="190"/>
      <c r="B469" s="239"/>
      <c r="C469" s="131" t="s">
        <v>353</v>
      </c>
      <c r="D469" s="131" t="s">
        <v>358</v>
      </c>
      <c r="E469" s="133"/>
      <c r="F469" s="133"/>
      <c r="G469" s="133"/>
      <c r="H469" s="114"/>
      <c r="I469" s="137"/>
      <c r="J469" s="114">
        <v>0</v>
      </c>
      <c r="K469" s="2"/>
      <c r="L469" s="2"/>
      <c r="M469" s="2"/>
      <c r="N469" s="2"/>
      <c r="O469" s="2"/>
      <c r="P469" s="2"/>
      <c r="Q469" s="2"/>
      <c r="R469" s="2"/>
      <c r="S469" s="2"/>
    </row>
    <row r="470" spans="1:19" ht="31.5" x14ac:dyDescent="0.25">
      <c r="A470" s="190"/>
      <c r="B470" s="239"/>
      <c r="C470" s="131" t="s">
        <v>354</v>
      </c>
      <c r="D470" s="131" t="s">
        <v>359</v>
      </c>
      <c r="E470" s="133"/>
      <c r="F470" s="133"/>
      <c r="G470" s="133"/>
      <c r="H470" s="114"/>
      <c r="I470" s="137"/>
      <c r="J470" s="114">
        <v>0</v>
      </c>
      <c r="K470" s="2"/>
      <c r="L470" s="2"/>
      <c r="M470" s="2"/>
      <c r="N470" s="2"/>
      <c r="O470" s="2"/>
      <c r="P470" s="2"/>
      <c r="Q470" s="2"/>
      <c r="R470" s="2"/>
      <c r="S470" s="2"/>
    </row>
    <row r="471" spans="1:19" ht="31.5" x14ac:dyDescent="0.25">
      <c r="A471" s="190"/>
      <c r="B471" s="239"/>
      <c r="C471" s="131" t="s">
        <v>355</v>
      </c>
      <c r="D471" s="131" t="s">
        <v>360</v>
      </c>
      <c r="E471" s="133"/>
      <c r="F471" s="133"/>
      <c r="G471" s="133"/>
      <c r="H471" s="114"/>
      <c r="I471" s="137"/>
      <c r="J471" s="114">
        <v>0</v>
      </c>
      <c r="K471" s="2"/>
      <c r="L471" s="2"/>
      <c r="M471" s="2"/>
      <c r="N471" s="2"/>
      <c r="O471" s="2"/>
      <c r="P471" s="2"/>
      <c r="Q471" s="2"/>
      <c r="R471" s="2"/>
      <c r="S471" s="2"/>
    </row>
    <row r="472" spans="1:19" ht="31.5" x14ac:dyDescent="0.25">
      <c r="A472" s="190"/>
      <c r="B472" s="239"/>
      <c r="C472" s="131" t="s">
        <v>356</v>
      </c>
      <c r="D472" s="131" t="s">
        <v>361</v>
      </c>
      <c r="E472" s="133"/>
      <c r="F472" s="133"/>
      <c r="G472" s="133"/>
      <c r="H472" s="114"/>
      <c r="I472" s="137"/>
      <c r="J472" s="114">
        <v>0</v>
      </c>
      <c r="K472" s="2"/>
      <c r="L472" s="2"/>
      <c r="M472" s="2"/>
      <c r="N472" s="2"/>
      <c r="O472" s="2"/>
      <c r="P472" s="2"/>
      <c r="Q472" s="2"/>
      <c r="R472" s="2"/>
      <c r="S472" s="2"/>
    </row>
    <row r="473" spans="1:19" ht="47.25" x14ac:dyDescent="0.25">
      <c r="A473" s="162" t="s">
        <v>243</v>
      </c>
      <c r="B473" s="87" t="s">
        <v>76</v>
      </c>
      <c r="C473" s="82" t="s">
        <v>27</v>
      </c>
      <c r="D473" s="82"/>
      <c r="E473" s="133"/>
      <c r="F473" s="133"/>
      <c r="G473" s="133"/>
      <c r="H473" s="114"/>
      <c r="I473" s="137"/>
      <c r="J473" s="114">
        <f>SUM(J474:J477)</f>
        <v>271604</v>
      </c>
      <c r="K473" s="2"/>
      <c r="L473" s="2"/>
      <c r="M473" s="2"/>
      <c r="N473" s="2"/>
      <c r="O473" s="2"/>
      <c r="P473" s="2"/>
      <c r="Q473" s="2"/>
      <c r="R473" s="2"/>
      <c r="S473" s="2"/>
    </row>
    <row r="474" spans="1:19" ht="15.75" x14ac:dyDescent="0.25">
      <c r="A474" s="162"/>
      <c r="B474" s="87"/>
      <c r="C474" s="140"/>
      <c r="D474" s="140"/>
      <c r="E474" s="124">
        <v>13</v>
      </c>
      <c r="F474" s="124" t="str">
        <f>VLOOKUP(E474,Danh_muc_VL_DC_TB!$A$38:$D$65,2)</f>
        <v>Giấy A4</v>
      </c>
      <c r="G474" s="124" t="str">
        <f>VLOOKUP(E474,Danh_muc_VL_DC_TB!$A$38:$D$65,3)</f>
        <v>Gram</v>
      </c>
      <c r="H474" s="114">
        <f>VLOOKUP(E474,Danh_muc_VL_DC_TB!$A$38:$D$65,4)</f>
        <v>74000</v>
      </c>
      <c r="I474" s="137">
        <v>6.2600000000000003E-2</v>
      </c>
      <c r="J474" s="114">
        <f>ROUND(H474*I474,0)</f>
        <v>4632</v>
      </c>
      <c r="K474" s="2"/>
      <c r="L474" s="2"/>
      <c r="M474" s="2"/>
      <c r="N474" s="2"/>
      <c r="O474" s="2"/>
      <c r="P474" s="2"/>
      <c r="Q474" s="2"/>
      <c r="R474" s="2"/>
      <c r="S474" s="2"/>
    </row>
    <row r="475" spans="1:19" ht="15.75" x14ac:dyDescent="0.25">
      <c r="A475" s="162"/>
      <c r="B475" s="87"/>
      <c r="C475" s="140"/>
      <c r="D475" s="140"/>
      <c r="E475" s="124">
        <v>19</v>
      </c>
      <c r="F475" s="124" t="str">
        <f>VLOOKUP(E475,Danh_muc_VL_DC_TB!$A$38:$D$65,2)</f>
        <v>Mực in A4</v>
      </c>
      <c r="G475" s="124" t="str">
        <f>VLOOKUP(E475,Danh_muc_VL_DC_TB!$A$38:$D$65,3)</f>
        <v>Hộp</v>
      </c>
      <c r="H475" s="114">
        <f>VLOOKUP(E475,Danh_muc_VL_DC_TB!$A$38:$D$65,4)</f>
        <v>850000</v>
      </c>
      <c r="I475" s="137">
        <v>2.9000000000000001E-2</v>
      </c>
      <c r="J475" s="114">
        <f t="shared" ref="J475" si="101">ROUND(H475*I475,0)</f>
        <v>24650</v>
      </c>
      <c r="K475" s="2"/>
      <c r="L475" s="2"/>
      <c r="M475" s="2"/>
      <c r="N475" s="2"/>
      <c r="O475" s="2"/>
      <c r="P475" s="2"/>
      <c r="Q475" s="2"/>
      <c r="R475" s="2"/>
      <c r="S475" s="2"/>
    </row>
    <row r="476" spans="1:19" ht="15.75" x14ac:dyDescent="0.25">
      <c r="A476" s="162"/>
      <c r="B476" s="87"/>
      <c r="C476" s="140"/>
      <c r="D476" s="140"/>
      <c r="E476" s="124">
        <v>7</v>
      </c>
      <c r="F476" s="124" t="str">
        <f>VLOOKUP(E476,Danh_muc_VL_DC_TB!$A$38:$D$65,2)</f>
        <v>Cặp để tài liệu</v>
      </c>
      <c r="G476" s="124" t="str">
        <f>VLOOKUP(E476,Danh_muc_VL_DC_TB!$A$38:$D$65,3)</f>
        <v>Cái</v>
      </c>
      <c r="H476" s="114">
        <f>VLOOKUP(E476,Danh_muc_VL_DC_TB!$A$38:$D$65,4)</f>
        <v>200000</v>
      </c>
      <c r="I476" s="137">
        <v>1.0289999999999999</v>
      </c>
      <c r="J476" s="114">
        <f t="shared" ref="J476:J477" si="102">ROUND(H476*I476,0)</f>
        <v>205800</v>
      </c>
      <c r="K476" s="2"/>
      <c r="L476" s="2"/>
      <c r="M476" s="2"/>
      <c r="N476" s="2"/>
      <c r="O476" s="2"/>
      <c r="P476" s="2"/>
      <c r="Q476" s="2"/>
      <c r="R476" s="2"/>
      <c r="S476" s="2"/>
    </row>
    <row r="477" spans="1:19" ht="15.75" x14ac:dyDescent="0.25">
      <c r="A477" s="162"/>
      <c r="B477" s="87"/>
      <c r="C477" s="140"/>
      <c r="D477" s="140"/>
      <c r="E477" s="124">
        <v>1</v>
      </c>
      <c r="F477" s="124" t="str">
        <f>VLOOKUP(E477,Danh_muc_VL_DC_TB!$A$38:$D$65,2)</f>
        <v>Băng dính to</v>
      </c>
      <c r="G477" s="124" t="str">
        <f>VLOOKUP(E477,Danh_muc_VL_DC_TB!$A$38:$D$65,3)</f>
        <v>Cuộn</v>
      </c>
      <c r="H477" s="114">
        <f>VLOOKUP(E477,Danh_muc_VL_DC_TB!$A$38:$D$65,4)</f>
        <v>18000</v>
      </c>
      <c r="I477" s="137">
        <v>2.0289999999999999</v>
      </c>
      <c r="J477" s="114">
        <f t="shared" si="102"/>
        <v>36522</v>
      </c>
      <c r="K477" s="2"/>
      <c r="L477" s="2"/>
      <c r="M477" s="2"/>
      <c r="N477" s="2"/>
      <c r="O477" s="2"/>
      <c r="P477" s="2"/>
      <c r="Q477" s="2"/>
      <c r="R477" s="2"/>
      <c r="S477" s="2"/>
    </row>
    <row r="478" spans="1:19" ht="31.5" x14ac:dyDescent="0.25">
      <c r="A478" s="177" t="s">
        <v>244</v>
      </c>
      <c r="B478" s="136" t="s">
        <v>448</v>
      </c>
      <c r="C478" s="135"/>
      <c r="D478" s="135"/>
      <c r="E478" s="133"/>
      <c r="F478" s="133"/>
      <c r="G478" s="133"/>
      <c r="H478" s="114"/>
      <c r="I478" s="137"/>
      <c r="J478" s="114"/>
      <c r="K478" s="2"/>
      <c r="L478" s="2"/>
      <c r="M478" s="2"/>
      <c r="N478" s="2"/>
      <c r="O478" s="2"/>
      <c r="P478" s="2"/>
      <c r="Q478" s="2"/>
      <c r="R478" s="2"/>
      <c r="S478" s="2"/>
    </row>
    <row r="479" spans="1:19" ht="31.5" x14ac:dyDescent="0.25">
      <c r="A479" s="162" t="s">
        <v>245</v>
      </c>
      <c r="B479" s="87" t="s">
        <v>78</v>
      </c>
      <c r="C479" s="82"/>
      <c r="D479" s="82"/>
      <c r="E479" s="133"/>
      <c r="F479" s="133"/>
      <c r="G479" s="133"/>
      <c r="H479" s="114"/>
      <c r="I479" s="137"/>
      <c r="J479" s="114"/>
      <c r="K479" s="2"/>
      <c r="L479" s="2"/>
      <c r="M479" s="2"/>
      <c r="N479" s="2"/>
      <c r="O479" s="2"/>
      <c r="P479" s="2"/>
      <c r="Q479" s="2"/>
      <c r="R479" s="2"/>
      <c r="S479" s="2"/>
    </row>
    <row r="480" spans="1:19" ht="31.5" x14ac:dyDescent="0.25">
      <c r="A480" s="162"/>
      <c r="B480" s="87" t="s">
        <v>345</v>
      </c>
      <c r="C480" s="82" t="s">
        <v>27</v>
      </c>
      <c r="D480" s="82"/>
      <c r="E480" s="133"/>
      <c r="F480" s="133"/>
      <c r="G480" s="133"/>
      <c r="H480" s="114"/>
      <c r="I480" s="137"/>
      <c r="J480" s="114">
        <v>0</v>
      </c>
      <c r="K480" s="2"/>
      <c r="L480" s="2"/>
      <c r="M480" s="2"/>
      <c r="N480" s="2"/>
      <c r="O480" s="2"/>
      <c r="P480" s="2"/>
      <c r="Q480" s="2"/>
      <c r="R480" s="2"/>
      <c r="S480" s="2"/>
    </row>
    <row r="481" spans="1:19" ht="31.5" x14ac:dyDescent="0.25">
      <c r="A481" s="162"/>
      <c r="B481" s="87" t="s">
        <v>346</v>
      </c>
      <c r="C481" s="82" t="s">
        <v>27</v>
      </c>
      <c r="D481" s="82"/>
      <c r="E481" s="133"/>
      <c r="F481" s="133"/>
      <c r="G481" s="133"/>
      <c r="H481" s="114"/>
      <c r="I481" s="137"/>
      <c r="J481" s="114">
        <v>0</v>
      </c>
      <c r="K481" s="2"/>
      <c r="L481" s="2"/>
      <c r="M481" s="2"/>
      <c r="N481" s="2"/>
      <c r="O481" s="2"/>
      <c r="P481" s="2"/>
      <c r="Q481" s="2"/>
      <c r="R481" s="2"/>
      <c r="S481" s="2"/>
    </row>
    <row r="482" spans="1:19" ht="63" x14ac:dyDescent="0.25">
      <c r="A482" s="162" t="s">
        <v>246</v>
      </c>
      <c r="B482" s="87" t="s">
        <v>79</v>
      </c>
      <c r="C482" s="82" t="s">
        <v>27</v>
      </c>
      <c r="D482" s="82"/>
      <c r="E482" s="133"/>
      <c r="F482" s="133"/>
      <c r="G482" s="133"/>
      <c r="H482" s="114"/>
      <c r="I482" s="137"/>
      <c r="J482" s="114">
        <v>0</v>
      </c>
      <c r="K482" s="2"/>
      <c r="L482" s="2"/>
      <c r="M482" s="2"/>
      <c r="N482" s="2"/>
      <c r="O482" s="2"/>
      <c r="P482" s="2"/>
      <c r="Q482" s="2"/>
      <c r="R482" s="2"/>
      <c r="S482" s="2"/>
    </row>
    <row r="483" spans="1:19" ht="31.5" x14ac:dyDescent="0.25">
      <c r="A483" s="162" t="s">
        <v>247</v>
      </c>
      <c r="B483" s="87" t="s">
        <v>80</v>
      </c>
      <c r="C483" s="82"/>
      <c r="D483" s="82"/>
      <c r="E483" s="133"/>
      <c r="F483" s="133"/>
      <c r="G483" s="133"/>
      <c r="H483" s="114"/>
      <c r="I483" s="137"/>
      <c r="J483" s="114"/>
      <c r="K483" s="2"/>
      <c r="L483" s="2"/>
      <c r="M483" s="2"/>
      <c r="N483" s="2"/>
      <c r="O483" s="2"/>
      <c r="P483" s="2"/>
      <c r="Q483" s="2"/>
      <c r="R483" s="2"/>
      <c r="S483" s="2"/>
    </row>
    <row r="484" spans="1:19" ht="31.5" x14ac:dyDescent="0.25">
      <c r="A484" s="162"/>
      <c r="B484" s="87" t="s">
        <v>345</v>
      </c>
      <c r="C484" s="82" t="s">
        <v>27</v>
      </c>
      <c r="D484" s="131" t="s">
        <v>309</v>
      </c>
      <c r="E484" s="133"/>
      <c r="F484" s="133"/>
      <c r="G484" s="133"/>
      <c r="H484" s="114"/>
      <c r="I484" s="137"/>
      <c r="J484" s="114">
        <v>0</v>
      </c>
      <c r="K484" s="2"/>
      <c r="L484" s="2"/>
      <c r="M484" s="2"/>
      <c r="N484" s="2"/>
      <c r="O484" s="2"/>
      <c r="P484" s="2"/>
      <c r="Q484" s="2"/>
      <c r="R484" s="2"/>
      <c r="S484" s="2"/>
    </row>
    <row r="485" spans="1:19" ht="31.5" x14ac:dyDescent="0.25">
      <c r="A485" s="162"/>
      <c r="B485" s="87" t="s">
        <v>346</v>
      </c>
      <c r="C485" s="82" t="s">
        <v>27</v>
      </c>
      <c r="D485" s="131" t="s">
        <v>347</v>
      </c>
      <c r="E485" s="133"/>
      <c r="F485" s="133"/>
      <c r="G485" s="133"/>
      <c r="H485" s="114"/>
      <c r="I485" s="137"/>
      <c r="J485" s="114">
        <v>0</v>
      </c>
      <c r="K485" s="2"/>
      <c r="L485" s="2"/>
      <c r="M485" s="2"/>
      <c r="N485" s="2"/>
      <c r="O485" s="2"/>
      <c r="P485" s="2"/>
      <c r="Q485" s="2"/>
      <c r="R485" s="2"/>
      <c r="S485" s="2"/>
    </row>
    <row r="486" spans="1:19" ht="47.25" x14ac:dyDescent="0.25">
      <c r="A486" s="162" t="s">
        <v>248</v>
      </c>
      <c r="B486" s="87" t="s">
        <v>81</v>
      </c>
      <c r="C486" s="82"/>
      <c r="D486" s="82"/>
      <c r="E486" s="133"/>
      <c r="F486" s="133"/>
      <c r="G486" s="133"/>
      <c r="H486" s="114"/>
      <c r="I486" s="137"/>
      <c r="J486" s="114"/>
      <c r="K486" s="2"/>
      <c r="L486" s="2"/>
      <c r="M486" s="2"/>
      <c r="N486" s="2"/>
      <c r="O486" s="2"/>
      <c r="P486" s="2"/>
      <c r="Q486" s="2"/>
      <c r="R486" s="2"/>
      <c r="S486" s="2"/>
    </row>
    <row r="487" spans="1:19" ht="31.5" x14ac:dyDescent="0.25">
      <c r="A487" s="162"/>
      <c r="B487" s="87" t="s">
        <v>306</v>
      </c>
      <c r="C487" s="82" t="s">
        <v>29</v>
      </c>
      <c r="D487" s="131" t="s">
        <v>309</v>
      </c>
      <c r="E487" s="133"/>
      <c r="F487" s="133"/>
      <c r="G487" s="133"/>
      <c r="H487" s="114"/>
      <c r="I487" s="137"/>
      <c r="J487" s="114">
        <v>0</v>
      </c>
      <c r="K487" s="2"/>
      <c r="L487" s="2"/>
      <c r="M487" s="2"/>
      <c r="N487" s="2"/>
      <c r="O487" s="2"/>
      <c r="P487" s="2"/>
      <c r="Q487" s="2"/>
      <c r="R487" s="2"/>
      <c r="S487" s="2"/>
    </row>
    <row r="488" spans="1:19" ht="31.5" x14ac:dyDescent="0.25">
      <c r="A488" s="162"/>
      <c r="B488" s="87" t="s">
        <v>307</v>
      </c>
      <c r="C488" s="82" t="s">
        <v>29</v>
      </c>
      <c r="D488" s="131" t="s">
        <v>310</v>
      </c>
      <c r="E488" s="133"/>
      <c r="F488" s="133"/>
      <c r="G488" s="133"/>
      <c r="H488" s="114"/>
      <c r="I488" s="137"/>
      <c r="J488" s="114">
        <v>0</v>
      </c>
      <c r="K488" s="2"/>
      <c r="L488" s="2"/>
      <c r="M488" s="2"/>
      <c r="N488" s="2"/>
      <c r="O488" s="2"/>
      <c r="P488" s="2"/>
      <c r="Q488" s="2"/>
      <c r="R488" s="2"/>
      <c r="S488" s="2"/>
    </row>
    <row r="489" spans="1:19" ht="31.5" x14ac:dyDescent="0.25">
      <c r="A489" s="162"/>
      <c r="B489" s="87" t="s">
        <v>308</v>
      </c>
      <c r="C489" s="82" t="s">
        <v>29</v>
      </c>
      <c r="D489" s="131" t="s">
        <v>311</v>
      </c>
      <c r="E489" s="133"/>
      <c r="F489" s="133"/>
      <c r="G489" s="133"/>
      <c r="H489" s="114"/>
      <c r="I489" s="137"/>
      <c r="J489" s="114">
        <v>0</v>
      </c>
      <c r="K489" s="2"/>
      <c r="L489" s="2"/>
      <c r="M489" s="2"/>
      <c r="N489" s="2"/>
      <c r="O489" s="2"/>
      <c r="P489" s="2"/>
      <c r="Q489" s="2"/>
      <c r="R489" s="2"/>
      <c r="S489" s="2"/>
    </row>
    <row r="490" spans="1:19" ht="47.25" x14ac:dyDescent="0.25">
      <c r="A490" s="177" t="s">
        <v>249</v>
      </c>
      <c r="B490" s="136" t="s">
        <v>449</v>
      </c>
      <c r="C490" s="135"/>
      <c r="D490" s="135"/>
      <c r="E490" s="133"/>
      <c r="F490" s="133"/>
      <c r="G490" s="133"/>
      <c r="H490" s="114"/>
      <c r="I490" s="137"/>
      <c r="J490" s="114"/>
      <c r="K490" s="2"/>
      <c r="L490" s="2"/>
      <c r="M490" s="2"/>
      <c r="N490" s="2"/>
      <c r="O490" s="2"/>
      <c r="P490" s="2"/>
      <c r="Q490" s="2"/>
      <c r="R490" s="2"/>
      <c r="S490" s="2"/>
    </row>
    <row r="491" spans="1:19" ht="63" x14ac:dyDescent="0.25">
      <c r="A491" s="164" t="s">
        <v>250</v>
      </c>
      <c r="B491" s="93" t="s">
        <v>456</v>
      </c>
      <c r="C491" s="131"/>
      <c r="D491" s="131"/>
      <c r="E491" s="133"/>
      <c r="F491" s="133"/>
      <c r="G491" s="133"/>
      <c r="H491" s="114"/>
      <c r="I491" s="137"/>
      <c r="J491" s="114"/>
      <c r="K491" s="2"/>
      <c r="L491" s="2"/>
      <c r="M491" s="2"/>
      <c r="N491" s="2"/>
      <c r="O491" s="2"/>
      <c r="P491" s="2"/>
      <c r="Q491" s="2"/>
      <c r="R491" s="2"/>
      <c r="S491" s="2"/>
    </row>
    <row r="492" spans="1:19" ht="31.5" x14ac:dyDescent="0.25">
      <c r="A492" s="170" t="s">
        <v>349</v>
      </c>
      <c r="B492" s="100" t="s">
        <v>350</v>
      </c>
      <c r="C492" s="131"/>
      <c r="D492" s="131"/>
      <c r="E492" s="133"/>
      <c r="F492" s="133"/>
      <c r="G492" s="133"/>
      <c r="H492" s="114"/>
      <c r="I492" s="137"/>
      <c r="J492" s="114"/>
      <c r="K492" s="2"/>
      <c r="L492" s="2"/>
      <c r="M492" s="2"/>
      <c r="N492" s="2"/>
      <c r="O492" s="2"/>
      <c r="P492" s="2"/>
      <c r="Q492" s="2"/>
      <c r="R492" s="2"/>
      <c r="S492" s="2"/>
    </row>
    <row r="493" spans="1:19" ht="31.5" x14ac:dyDescent="0.25">
      <c r="A493" s="170" t="s">
        <v>368</v>
      </c>
      <c r="B493" s="87" t="s">
        <v>83</v>
      </c>
      <c r="C493" s="82" t="s">
        <v>84</v>
      </c>
      <c r="D493" s="82"/>
      <c r="E493" s="133"/>
      <c r="F493" s="133"/>
      <c r="G493" s="133"/>
      <c r="H493" s="114"/>
      <c r="I493" s="137"/>
      <c r="J493" s="114">
        <v>0</v>
      </c>
      <c r="K493" s="2"/>
      <c r="L493" s="2"/>
      <c r="M493" s="2"/>
      <c r="N493" s="2"/>
      <c r="O493" s="2"/>
      <c r="P493" s="2"/>
      <c r="Q493" s="2"/>
      <c r="R493" s="2"/>
      <c r="S493" s="2"/>
    </row>
    <row r="494" spans="1:19" ht="31.5" x14ac:dyDescent="0.25">
      <c r="A494" s="170" t="s">
        <v>369</v>
      </c>
      <c r="B494" s="87" t="s">
        <v>85</v>
      </c>
      <c r="C494" s="82"/>
      <c r="D494" s="82"/>
      <c r="E494" s="133"/>
      <c r="F494" s="133"/>
      <c r="G494" s="133"/>
      <c r="H494" s="114"/>
      <c r="I494" s="137"/>
      <c r="J494" s="114"/>
      <c r="K494" s="2"/>
      <c r="L494" s="2"/>
      <c r="M494" s="2"/>
      <c r="N494" s="2"/>
      <c r="O494" s="2"/>
      <c r="P494" s="2"/>
      <c r="Q494" s="2"/>
      <c r="R494" s="2"/>
      <c r="S494" s="2"/>
    </row>
    <row r="495" spans="1:19" ht="31.5" x14ac:dyDescent="0.25">
      <c r="A495" s="170" t="s">
        <v>370</v>
      </c>
      <c r="B495" s="87" t="s">
        <v>90</v>
      </c>
      <c r="C495" s="82" t="s">
        <v>84</v>
      </c>
      <c r="D495" s="82"/>
      <c r="E495" s="133"/>
      <c r="F495" s="133"/>
      <c r="G495" s="133"/>
      <c r="H495" s="114"/>
      <c r="I495" s="137"/>
      <c r="J495" s="114">
        <v>0</v>
      </c>
      <c r="K495" s="2"/>
      <c r="L495" s="2"/>
      <c r="M495" s="2"/>
      <c r="N495" s="2"/>
      <c r="O495" s="2"/>
      <c r="P495" s="2"/>
      <c r="Q495" s="2"/>
      <c r="R495" s="2"/>
      <c r="S495" s="2"/>
    </row>
    <row r="496" spans="1:19" ht="31.5" x14ac:dyDescent="0.25">
      <c r="A496" s="170" t="s">
        <v>351</v>
      </c>
      <c r="B496" s="100" t="s">
        <v>352</v>
      </c>
      <c r="C496" s="131"/>
      <c r="D496" s="131"/>
      <c r="E496" s="133"/>
      <c r="F496" s="133"/>
      <c r="G496" s="133"/>
      <c r="H496" s="114"/>
      <c r="I496" s="137"/>
      <c r="J496" s="114"/>
      <c r="K496" s="2"/>
      <c r="L496" s="2"/>
      <c r="M496" s="2"/>
      <c r="N496" s="2"/>
      <c r="O496" s="2"/>
      <c r="P496" s="2"/>
      <c r="Q496" s="2"/>
      <c r="R496" s="2"/>
      <c r="S496" s="2"/>
    </row>
    <row r="497" spans="1:19" ht="31.5" x14ac:dyDescent="0.25">
      <c r="A497" s="170" t="s">
        <v>371</v>
      </c>
      <c r="B497" s="87" t="s">
        <v>83</v>
      </c>
      <c r="C497" s="82" t="s">
        <v>84</v>
      </c>
      <c r="D497" s="82"/>
      <c r="E497" s="133"/>
      <c r="F497" s="133"/>
      <c r="G497" s="133"/>
      <c r="H497" s="114"/>
      <c r="I497" s="137"/>
      <c r="J497" s="114">
        <v>0</v>
      </c>
      <c r="K497" s="2"/>
      <c r="L497" s="2"/>
      <c r="M497" s="2"/>
      <c r="N497" s="2"/>
      <c r="O497" s="2"/>
      <c r="P497" s="2"/>
      <c r="Q497" s="2"/>
      <c r="R497" s="2"/>
      <c r="S497" s="2"/>
    </row>
    <row r="498" spans="1:19" ht="31.5" x14ac:dyDescent="0.25">
      <c r="A498" s="170" t="s">
        <v>372</v>
      </c>
      <c r="B498" s="87" t="s">
        <v>85</v>
      </c>
      <c r="C498" s="82"/>
      <c r="D498" s="82"/>
      <c r="E498" s="133"/>
      <c r="F498" s="133"/>
      <c r="G498" s="133"/>
      <c r="H498" s="114"/>
      <c r="I498" s="137"/>
      <c r="J498" s="114"/>
      <c r="K498" s="2"/>
      <c r="L498" s="2"/>
      <c r="M498" s="2"/>
      <c r="N498" s="2"/>
      <c r="O498" s="2"/>
      <c r="P498" s="2"/>
      <c r="Q498" s="2"/>
      <c r="R498" s="2"/>
      <c r="S498" s="2"/>
    </row>
    <row r="499" spans="1:19" ht="31.5" x14ac:dyDescent="0.25">
      <c r="A499" s="170" t="s">
        <v>373</v>
      </c>
      <c r="B499" s="87" t="s">
        <v>90</v>
      </c>
      <c r="C499" s="82" t="s">
        <v>84</v>
      </c>
      <c r="D499" s="82"/>
      <c r="E499" s="133"/>
      <c r="F499" s="133"/>
      <c r="G499" s="133"/>
      <c r="H499" s="114"/>
      <c r="I499" s="137"/>
      <c r="J499" s="114">
        <v>0</v>
      </c>
      <c r="K499" s="2"/>
      <c r="L499" s="2"/>
      <c r="M499" s="2"/>
      <c r="N499" s="2"/>
      <c r="O499" s="2"/>
      <c r="P499" s="2"/>
      <c r="Q499" s="2"/>
      <c r="R499" s="2"/>
      <c r="S499" s="2"/>
    </row>
    <row r="500" spans="1:19" ht="78.75" x14ac:dyDescent="0.25">
      <c r="A500" s="164" t="s">
        <v>251</v>
      </c>
      <c r="B500" s="99" t="s">
        <v>457</v>
      </c>
      <c r="C500" s="145"/>
      <c r="D500" s="144"/>
      <c r="E500" s="133"/>
      <c r="F500" s="133"/>
      <c r="G500" s="133"/>
      <c r="H500" s="114"/>
      <c r="I500" s="137"/>
      <c r="J500" s="114"/>
      <c r="K500" s="2"/>
      <c r="L500" s="2"/>
      <c r="M500" s="2"/>
      <c r="N500" s="2"/>
      <c r="O500" s="2"/>
      <c r="P500" s="2"/>
      <c r="Q500" s="2"/>
      <c r="R500" s="2"/>
      <c r="S500" s="2"/>
    </row>
    <row r="501" spans="1:19" ht="31.5" x14ac:dyDescent="0.25">
      <c r="A501" s="170" t="s">
        <v>252</v>
      </c>
      <c r="B501" s="100" t="s">
        <v>350</v>
      </c>
      <c r="C501" s="145"/>
      <c r="D501" s="144"/>
      <c r="E501" s="133"/>
      <c r="F501" s="133"/>
      <c r="G501" s="133"/>
      <c r="H501" s="114"/>
      <c r="I501" s="137"/>
      <c r="J501" s="114"/>
      <c r="K501" s="2"/>
      <c r="L501" s="2"/>
      <c r="M501" s="2"/>
      <c r="N501" s="2"/>
      <c r="O501" s="2"/>
      <c r="P501" s="2"/>
      <c r="Q501" s="2"/>
      <c r="R501" s="2"/>
      <c r="S501" s="2"/>
    </row>
    <row r="502" spans="1:19" ht="31.5" x14ac:dyDescent="0.25">
      <c r="A502" s="170" t="s">
        <v>362</v>
      </c>
      <c r="B502" s="87" t="s">
        <v>83</v>
      </c>
      <c r="C502" s="144" t="s">
        <v>84</v>
      </c>
      <c r="D502" s="144"/>
      <c r="E502" s="133"/>
      <c r="F502" s="133"/>
      <c r="G502" s="133"/>
      <c r="H502" s="114"/>
      <c r="I502" s="137"/>
      <c r="J502" s="114"/>
      <c r="K502" s="2"/>
      <c r="L502" s="2"/>
      <c r="M502" s="2"/>
      <c r="N502" s="2"/>
      <c r="O502" s="2"/>
      <c r="P502" s="2"/>
      <c r="Q502" s="2"/>
      <c r="R502" s="2"/>
      <c r="S502" s="2"/>
    </row>
    <row r="503" spans="1:19" ht="31.5" x14ac:dyDescent="0.25">
      <c r="A503" s="170" t="s">
        <v>363</v>
      </c>
      <c r="B503" s="87" t="s">
        <v>85</v>
      </c>
      <c r="C503" s="144"/>
      <c r="D503" s="144"/>
      <c r="E503" s="133"/>
      <c r="F503" s="133"/>
      <c r="G503" s="133"/>
      <c r="H503" s="114"/>
      <c r="I503" s="137"/>
      <c r="J503" s="114"/>
      <c r="K503" s="2"/>
      <c r="L503" s="2"/>
      <c r="M503" s="2"/>
      <c r="N503" s="2"/>
      <c r="O503" s="2"/>
      <c r="P503" s="2"/>
      <c r="Q503" s="2"/>
      <c r="R503" s="2"/>
      <c r="S503" s="2"/>
    </row>
    <row r="504" spans="1:19" ht="31.5" x14ac:dyDescent="0.25">
      <c r="A504" s="170" t="s">
        <v>364</v>
      </c>
      <c r="B504" s="87" t="s">
        <v>90</v>
      </c>
      <c r="C504" s="144" t="s">
        <v>84</v>
      </c>
      <c r="D504" s="144"/>
      <c r="E504" s="133"/>
      <c r="F504" s="133"/>
      <c r="G504" s="133"/>
      <c r="H504" s="114"/>
      <c r="I504" s="137"/>
      <c r="J504" s="114"/>
      <c r="K504" s="2"/>
      <c r="L504" s="2"/>
      <c r="M504" s="2"/>
      <c r="N504" s="2"/>
      <c r="O504" s="2"/>
      <c r="P504" s="2"/>
      <c r="Q504" s="2"/>
      <c r="R504" s="2"/>
      <c r="S504" s="2"/>
    </row>
    <row r="505" spans="1:19" ht="31.5" x14ac:dyDescent="0.25">
      <c r="A505" s="170" t="s">
        <v>253</v>
      </c>
      <c r="B505" s="100" t="s">
        <v>352</v>
      </c>
      <c r="C505" s="145"/>
      <c r="D505" s="144"/>
      <c r="E505" s="133"/>
      <c r="F505" s="133"/>
      <c r="G505" s="133"/>
      <c r="H505" s="114"/>
      <c r="I505" s="137"/>
      <c r="J505" s="114"/>
      <c r="K505" s="2"/>
      <c r="L505" s="2"/>
      <c r="M505" s="2"/>
      <c r="N505" s="2"/>
      <c r="O505" s="2"/>
      <c r="P505" s="2"/>
      <c r="Q505" s="2"/>
      <c r="R505" s="2"/>
      <c r="S505" s="2"/>
    </row>
    <row r="506" spans="1:19" ht="31.5" x14ac:dyDescent="0.25">
      <c r="A506" s="170" t="s">
        <v>365</v>
      </c>
      <c r="B506" s="87" t="s">
        <v>83</v>
      </c>
      <c r="C506" s="144" t="s">
        <v>84</v>
      </c>
      <c r="D506" s="144"/>
      <c r="E506" s="133"/>
      <c r="F506" s="133"/>
      <c r="G506" s="133"/>
      <c r="H506" s="114"/>
      <c r="I506" s="137"/>
      <c r="J506" s="114"/>
      <c r="K506" s="2"/>
      <c r="L506" s="2"/>
      <c r="M506" s="2"/>
      <c r="N506" s="2"/>
      <c r="O506" s="2"/>
      <c r="P506" s="2"/>
      <c r="Q506" s="2"/>
      <c r="R506" s="2"/>
      <c r="S506" s="2"/>
    </row>
    <row r="507" spans="1:19" ht="31.5" x14ac:dyDescent="0.25">
      <c r="A507" s="170" t="s">
        <v>366</v>
      </c>
      <c r="B507" s="87" t="s">
        <v>85</v>
      </c>
      <c r="C507" s="144"/>
      <c r="D507" s="144"/>
      <c r="E507" s="133"/>
      <c r="F507" s="133"/>
      <c r="G507" s="133"/>
      <c r="H507" s="114"/>
      <c r="I507" s="137"/>
      <c r="J507" s="114"/>
      <c r="K507" s="2"/>
      <c r="L507" s="2"/>
      <c r="M507" s="2"/>
      <c r="N507" s="2"/>
      <c r="O507" s="2"/>
      <c r="P507" s="2"/>
      <c r="Q507" s="2"/>
      <c r="R507" s="2"/>
      <c r="S507" s="2"/>
    </row>
    <row r="508" spans="1:19" ht="31.5" x14ac:dyDescent="0.25">
      <c r="A508" s="170" t="s">
        <v>367</v>
      </c>
      <c r="B508" s="87" t="s">
        <v>90</v>
      </c>
      <c r="C508" s="144" t="s">
        <v>84</v>
      </c>
      <c r="D508" s="144"/>
      <c r="E508" s="133"/>
      <c r="F508" s="133"/>
      <c r="G508" s="133"/>
      <c r="H508" s="114"/>
      <c r="I508" s="137"/>
      <c r="J508" s="114"/>
      <c r="K508" s="2"/>
      <c r="L508" s="2"/>
      <c r="M508" s="2"/>
      <c r="N508" s="2"/>
      <c r="O508" s="2"/>
      <c r="P508" s="2"/>
      <c r="Q508" s="2"/>
      <c r="R508" s="2"/>
      <c r="S508" s="2"/>
    </row>
    <row r="509" spans="1:19" ht="31.5" x14ac:dyDescent="0.25">
      <c r="A509" s="175" t="s">
        <v>254</v>
      </c>
      <c r="B509" s="99" t="s">
        <v>348</v>
      </c>
      <c r="C509" s="125"/>
      <c r="D509" s="125"/>
      <c r="E509" s="153"/>
      <c r="F509" s="153"/>
      <c r="G509" s="153"/>
      <c r="H509" s="151"/>
      <c r="I509" s="154"/>
      <c r="J509" s="151"/>
      <c r="K509" s="2"/>
      <c r="L509" s="2"/>
      <c r="M509" s="2"/>
      <c r="N509" s="2"/>
      <c r="O509" s="2"/>
      <c r="P509" s="2"/>
      <c r="Q509" s="2"/>
      <c r="R509" s="2"/>
      <c r="S509" s="2"/>
    </row>
    <row r="510" spans="1:19" ht="31.5" x14ac:dyDescent="0.25">
      <c r="A510" s="170" t="s">
        <v>458</v>
      </c>
      <c r="B510" s="100" t="s">
        <v>350</v>
      </c>
      <c r="C510" s="131"/>
      <c r="D510" s="131"/>
      <c r="E510" s="133"/>
      <c r="F510" s="133"/>
      <c r="G510" s="133"/>
      <c r="H510" s="114"/>
      <c r="I510" s="137"/>
      <c r="J510" s="114"/>
      <c r="K510" s="2"/>
      <c r="L510" s="2"/>
      <c r="M510" s="2"/>
      <c r="N510" s="2"/>
      <c r="O510" s="2"/>
      <c r="P510" s="2"/>
      <c r="Q510" s="2"/>
      <c r="R510" s="2"/>
      <c r="S510" s="2"/>
    </row>
    <row r="511" spans="1:19" ht="31.5" x14ac:dyDescent="0.25">
      <c r="A511" s="170" t="s">
        <v>459</v>
      </c>
      <c r="B511" s="87" t="s">
        <v>83</v>
      </c>
      <c r="C511" s="82" t="s">
        <v>84</v>
      </c>
      <c r="D511" s="82"/>
      <c r="E511" s="133"/>
      <c r="F511" s="133"/>
      <c r="G511" s="133"/>
      <c r="H511" s="114"/>
      <c r="I511" s="137"/>
      <c r="J511" s="114">
        <v>0</v>
      </c>
      <c r="K511" s="2"/>
      <c r="L511" s="2"/>
      <c r="M511" s="2"/>
      <c r="N511" s="2"/>
      <c r="O511" s="2"/>
      <c r="P511" s="2"/>
      <c r="Q511" s="2"/>
      <c r="R511" s="2"/>
      <c r="S511" s="2"/>
    </row>
    <row r="512" spans="1:19" ht="31.5" x14ac:dyDescent="0.25">
      <c r="A512" s="170" t="s">
        <v>460</v>
      </c>
      <c r="B512" s="87" t="s">
        <v>85</v>
      </c>
      <c r="C512" s="82"/>
      <c r="D512" s="82"/>
      <c r="E512" s="133"/>
      <c r="F512" s="133"/>
      <c r="G512" s="133"/>
      <c r="H512" s="114"/>
      <c r="I512" s="137"/>
      <c r="J512" s="114"/>
      <c r="K512" s="2"/>
      <c r="L512" s="2"/>
      <c r="M512" s="2"/>
      <c r="N512" s="2"/>
      <c r="O512" s="2"/>
      <c r="P512" s="2"/>
      <c r="Q512" s="2"/>
      <c r="R512" s="2"/>
      <c r="S512" s="2"/>
    </row>
    <row r="513" spans="1:19" ht="31.5" x14ac:dyDescent="0.25">
      <c r="A513" s="170" t="s">
        <v>461</v>
      </c>
      <c r="B513" s="87" t="s">
        <v>90</v>
      </c>
      <c r="C513" s="82" t="s">
        <v>84</v>
      </c>
      <c r="D513" s="82"/>
      <c r="E513" s="133"/>
      <c r="F513" s="133"/>
      <c r="G513" s="133"/>
      <c r="H513" s="114"/>
      <c r="I513" s="137"/>
      <c r="J513" s="114">
        <v>0</v>
      </c>
      <c r="K513" s="2"/>
      <c r="L513" s="2"/>
      <c r="M513" s="2"/>
      <c r="N513" s="2"/>
      <c r="O513" s="2"/>
      <c r="P513" s="2"/>
      <c r="Q513" s="2"/>
      <c r="R513" s="2"/>
      <c r="S513" s="2"/>
    </row>
    <row r="514" spans="1:19" ht="31.5" x14ac:dyDescent="0.25">
      <c r="A514" s="170" t="s">
        <v>462</v>
      </c>
      <c r="B514" s="100" t="s">
        <v>352</v>
      </c>
      <c r="C514" s="131"/>
      <c r="D514" s="131"/>
      <c r="E514" s="133"/>
      <c r="F514" s="133"/>
      <c r="G514" s="133"/>
      <c r="H514" s="114"/>
      <c r="I514" s="137"/>
      <c r="J514" s="114"/>
      <c r="K514" s="2"/>
      <c r="L514" s="2"/>
      <c r="M514" s="2"/>
      <c r="N514" s="2"/>
      <c r="O514" s="2"/>
      <c r="P514" s="2"/>
      <c r="Q514" s="2"/>
      <c r="R514" s="2"/>
      <c r="S514" s="2"/>
    </row>
    <row r="515" spans="1:19" ht="31.5" x14ac:dyDescent="0.25">
      <c r="A515" s="170" t="s">
        <v>463</v>
      </c>
      <c r="B515" s="87" t="s">
        <v>83</v>
      </c>
      <c r="C515" s="82" t="s">
        <v>84</v>
      </c>
      <c r="D515" s="82"/>
      <c r="E515" s="133"/>
      <c r="F515" s="133"/>
      <c r="G515" s="133"/>
      <c r="H515" s="114"/>
      <c r="I515" s="137"/>
      <c r="J515" s="114">
        <v>0</v>
      </c>
      <c r="K515" s="2"/>
      <c r="L515" s="2"/>
      <c r="M515" s="2"/>
      <c r="N515" s="2"/>
      <c r="O515" s="2"/>
      <c r="P515" s="2"/>
      <c r="Q515" s="2"/>
      <c r="R515" s="2"/>
      <c r="S515" s="2"/>
    </row>
    <row r="516" spans="1:19" ht="31.5" x14ac:dyDescent="0.25">
      <c r="A516" s="170" t="s">
        <v>464</v>
      </c>
      <c r="B516" s="87" t="s">
        <v>85</v>
      </c>
      <c r="C516" s="82"/>
      <c r="D516" s="82"/>
      <c r="E516" s="133"/>
      <c r="F516" s="133"/>
      <c r="G516" s="133"/>
      <c r="H516" s="114"/>
      <c r="I516" s="137"/>
      <c r="J516" s="114"/>
      <c r="K516" s="2"/>
      <c r="L516" s="2"/>
      <c r="M516" s="2"/>
      <c r="N516" s="2"/>
      <c r="O516" s="2"/>
      <c r="P516" s="2"/>
      <c r="Q516" s="2"/>
      <c r="R516" s="2"/>
      <c r="S516" s="2"/>
    </row>
    <row r="517" spans="1:19" ht="31.5" x14ac:dyDescent="0.25">
      <c r="A517" s="170" t="s">
        <v>465</v>
      </c>
      <c r="B517" s="87" t="s">
        <v>90</v>
      </c>
      <c r="C517" s="82" t="s">
        <v>84</v>
      </c>
      <c r="D517" s="82"/>
      <c r="E517" s="133"/>
      <c r="F517" s="133"/>
      <c r="G517" s="133"/>
      <c r="H517" s="114"/>
      <c r="I517" s="137"/>
      <c r="J517" s="114">
        <v>0</v>
      </c>
      <c r="K517" s="2"/>
      <c r="L517" s="2"/>
      <c r="M517" s="2"/>
      <c r="N517" s="2"/>
      <c r="O517" s="2"/>
      <c r="P517" s="2"/>
      <c r="Q517" s="2"/>
      <c r="R517" s="2"/>
      <c r="S517" s="2"/>
    </row>
    <row r="518" spans="1:19" ht="63" x14ac:dyDescent="0.25">
      <c r="A518" s="170" t="s">
        <v>466</v>
      </c>
      <c r="B518" s="87" t="s">
        <v>91</v>
      </c>
      <c r="C518" s="82" t="s">
        <v>29</v>
      </c>
      <c r="D518" s="82"/>
      <c r="E518" s="133"/>
      <c r="F518" s="133"/>
      <c r="G518" s="133"/>
      <c r="H518" s="114"/>
      <c r="I518" s="137"/>
      <c r="J518" s="114">
        <v>0</v>
      </c>
      <c r="K518" s="2"/>
      <c r="L518" s="2"/>
      <c r="M518" s="2"/>
      <c r="N518" s="2"/>
      <c r="O518" s="2"/>
      <c r="P518" s="2"/>
      <c r="Q518" s="2"/>
      <c r="R518" s="2"/>
      <c r="S518" s="2"/>
    </row>
    <row r="519" spans="1:19" ht="15.75" x14ac:dyDescent="0.25">
      <c r="A519" s="24"/>
      <c r="B519" s="2"/>
      <c r="C519" s="2"/>
      <c r="D519" s="2"/>
      <c r="E519" s="2"/>
      <c r="F519" s="2"/>
      <c r="G519" s="2"/>
      <c r="H519" s="2"/>
      <c r="I519" s="2"/>
      <c r="J519" s="2"/>
      <c r="K519" s="2"/>
      <c r="L519" s="2"/>
      <c r="M519" s="2"/>
      <c r="N519" s="2"/>
      <c r="O519" s="2"/>
      <c r="P519" s="2"/>
      <c r="Q519" s="2"/>
      <c r="R519" s="2"/>
      <c r="S519" s="2"/>
    </row>
    <row r="520" spans="1:19" ht="15.75" x14ac:dyDescent="0.25">
      <c r="A520" s="24"/>
      <c r="B520" s="2"/>
      <c r="C520" s="2"/>
      <c r="D520" s="2"/>
      <c r="E520" s="2"/>
      <c r="F520" s="2"/>
      <c r="G520" s="2"/>
      <c r="H520" s="2"/>
      <c r="I520" s="2"/>
      <c r="J520" s="2"/>
      <c r="K520" s="2"/>
      <c r="L520" s="2"/>
      <c r="M520" s="2"/>
      <c r="N520" s="2"/>
      <c r="O520" s="2"/>
      <c r="P520" s="2"/>
      <c r="Q520" s="2"/>
      <c r="R520" s="2"/>
      <c r="S520" s="2"/>
    </row>
    <row r="521" spans="1:19" ht="15.75" x14ac:dyDescent="0.25">
      <c r="A521" s="24"/>
      <c r="B521" s="2"/>
      <c r="C521" s="2"/>
      <c r="D521" s="2"/>
      <c r="E521" s="2"/>
      <c r="F521" s="2"/>
      <c r="G521" s="2"/>
      <c r="H521" s="2"/>
      <c r="I521" s="2"/>
      <c r="J521" s="2"/>
      <c r="K521" s="2"/>
      <c r="L521" s="2"/>
      <c r="M521" s="2"/>
      <c r="N521" s="2"/>
      <c r="O521" s="2"/>
      <c r="P521" s="2"/>
      <c r="Q521" s="2"/>
      <c r="R521" s="2"/>
      <c r="S521" s="2"/>
    </row>
    <row r="522" spans="1:19" ht="15.75" x14ac:dyDescent="0.25">
      <c r="A522" s="24"/>
      <c r="B522" s="2"/>
      <c r="C522" s="2"/>
      <c r="D522" s="2"/>
      <c r="E522" s="2"/>
      <c r="F522" s="2"/>
      <c r="G522" s="2"/>
      <c r="H522" s="2"/>
      <c r="I522" s="2"/>
      <c r="J522" s="2"/>
      <c r="K522" s="2"/>
      <c r="L522" s="2"/>
      <c r="M522" s="2"/>
      <c r="N522" s="2"/>
      <c r="O522" s="2"/>
      <c r="P522" s="2"/>
      <c r="Q522" s="2"/>
      <c r="R522" s="2"/>
      <c r="S522" s="2"/>
    </row>
    <row r="523" spans="1:19" ht="15.75" x14ac:dyDescent="0.25">
      <c r="A523" s="24"/>
      <c r="B523" s="2"/>
      <c r="C523" s="2"/>
      <c r="D523" s="2"/>
      <c r="E523" s="2"/>
      <c r="F523" s="2"/>
      <c r="G523" s="2"/>
      <c r="H523" s="2"/>
      <c r="I523" s="2"/>
      <c r="J523" s="2"/>
      <c r="K523" s="2"/>
      <c r="L523" s="2"/>
      <c r="M523" s="2"/>
      <c r="N523" s="2"/>
      <c r="O523" s="2"/>
      <c r="P523" s="2"/>
      <c r="Q523" s="2"/>
      <c r="R523" s="2"/>
      <c r="S523" s="2"/>
    </row>
    <row r="524" spans="1:19" ht="15.75" x14ac:dyDescent="0.25">
      <c r="A524" s="24"/>
      <c r="B524" s="2"/>
      <c r="C524" s="2"/>
      <c r="D524" s="2"/>
      <c r="E524" s="2"/>
      <c r="F524" s="2"/>
      <c r="G524" s="2"/>
      <c r="H524" s="2"/>
      <c r="I524" s="2"/>
      <c r="J524" s="2"/>
      <c r="K524" s="2"/>
      <c r="L524" s="2"/>
      <c r="M524" s="2"/>
      <c r="N524" s="2"/>
      <c r="O524" s="2"/>
      <c r="P524" s="2"/>
      <c r="Q524" s="2"/>
      <c r="R524" s="2"/>
      <c r="S524" s="2"/>
    </row>
    <row r="525" spans="1:19" ht="15.75" x14ac:dyDescent="0.25">
      <c r="A525" s="24"/>
      <c r="B525" s="2"/>
      <c r="C525" s="2"/>
      <c r="D525" s="2"/>
      <c r="E525" s="2"/>
      <c r="F525" s="2"/>
      <c r="G525" s="2"/>
      <c r="H525" s="2"/>
      <c r="I525" s="2"/>
      <c r="J525" s="2"/>
      <c r="K525" s="2"/>
      <c r="L525" s="2"/>
      <c r="M525" s="2"/>
      <c r="N525" s="2"/>
      <c r="O525" s="2"/>
      <c r="P525" s="2"/>
      <c r="Q525" s="2"/>
      <c r="R525" s="2"/>
      <c r="S525" s="2"/>
    </row>
    <row r="526" spans="1:19" ht="15.75" x14ac:dyDescent="0.25">
      <c r="A526" s="24"/>
      <c r="B526" s="2"/>
      <c r="C526" s="2"/>
      <c r="D526" s="2"/>
      <c r="E526" s="2"/>
      <c r="F526" s="2"/>
      <c r="G526" s="2"/>
      <c r="H526" s="2"/>
      <c r="I526" s="2"/>
      <c r="J526" s="2"/>
      <c r="K526" s="2"/>
      <c r="L526" s="2"/>
      <c r="M526" s="2"/>
      <c r="N526" s="2"/>
      <c r="O526" s="2"/>
      <c r="P526" s="2"/>
      <c r="Q526" s="2"/>
      <c r="R526" s="2"/>
      <c r="S526" s="2"/>
    </row>
    <row r="527" spans="1:19" ht="15.75" x14ac:dyDescent="0.25">
      <c r="A527" s="24"/>
      <c r="B527" s="2"/>
      <c r="C527" s="2"/>
      <c r="D527" s="2"/>
      <c r="E527" s="2"/>
      <c r="F527" s="2"/>
      <c r="G527" s="2"/>
      <c r="H527" s="2"/>
      <c r="I527" s="2"/>
      <c r="J527" s="2"/>
      <c r="K527" s="2"/>
      <c r="L527" s="2"/>
      <c r="M527" s="2"/>
      <c r="N527" s="2"/>
      <c r="O527" s="2"/>
      <c r="P527" s="2"/>
      <c r="Q527" s="2"/>
      <c r="R527" s="2"/>
      <c r="S527" s="2"/>
    </row>
    <row r="528" spans="1:19" ht="15.75" x14ac:dyDescent="0.25">
      <c r="A528" s="24"/>
      <c r="B528" s="2"/>
      <c r="C528" s="2"/>
      <c r="D528" s="2"/>
      <c r="E528" s="2"/>
      <c r="F528" s="2"/>
      <c r="G528" s="2"/>
      <c r="H528" s="2"/>
      <c r="I528" s="2"/>
      <c r="J528" s="2"/>
      <c r="K528" s="2"/>
      <c r="L528" s="2"/>
      <c r="M528" s="2"/>
      <c r="N528" s="2"/>
      <c r="O528" s="2"/>
      <c r="P528" s="2"/>
      <c r="Q528" s="2"/>
      <c r="R528" s="2"/>
      <c r="S528" s="2"/>
    </row>
    <row r="529" spans="1:19" ht="15.75" x14ac:dyDescent="0.25">
      <c r="A529" s="24"/>
      <c r="B529" s="2"/>
      <c r="C529" s="2"/>
      <c r="D529" s="2"/>
      <c r="E529" s="2"/>
      <c r="F529" s="2"/>
      <c r="G529" s="2"/>
      <c r="H529" s="2"/>
      <c r="I529" s="2"/>
      <c r="J529" s="2"/>
      <c r="K529" s="2"/>
      <c r="L529" s="2"/>
      <c r="M529" s="2"/>
      <c r="N529" s="2"/>
      <c r="O529" s="2"/>
      <c r="P529" s="2"/>
      <c r="Q529" s="2"/>
      <c r="R529" s="2"/>
      <c r="S529" s="2"/>
    </row>
    <row r="530" spans="1:19" ht="15.75" x14ac:dyDescent="0.25">
      <c r="A530" s="24"/>
      <c r="B530" s="2"/>
      <c r="C530" s="2"/>
      <c r="D530" s="2"/>
      <c r="E530" s="2"/>
      <c r="F530" s="2"/>
      <c r="G530" s="2"/>
      <c r="H530" s="2"/>
      <c r="I530" s="2"/>
      <c r="J530" s="2"/>
      <c r="K530" s="2"/>
      <c r="L530" s="2"/>
      <c r="M530" s="2"/>
      <c r="N530" s="2"/>
      <c r="O530" s="2"/>
      <c r="P530" s="2"/>
      <c r="Q530" s="2"/>
      <c r="R530" s="2"/>
      <c r="S530" s="2"/>
    </row>
    <row r="531" spans="1:19" ht="15.75" x14ac:dyDescent="0.25">
      <c r="A531" s="24"/>
      <c r="B531" s="2"/>
      <c r="C531" s="2"/>
      <c r="D531" s="2"/>
      <c r="E531" s="2"/>
      <c r="F531" s="2"/>
      <c r="G531" s="2"/>
      <c r="H531" s="2"/>
      <c r="I531" s="2"/>
      <c r="J531" s="2"/>
      <c r="K531" s="2"/>
      <c r="L531" s="2"/>
      <c r="M531" s="2"/>
      <c r="N531" s="2"/>
      <c r="O531" s="2"/>
      <c r="P531" s="2"/>
      <c r="Q531" s="2"/>
      <c r="R531" s="2"/>
      <c r="S531" s="2"/>
    </row>
    <row r="532" spans="1:19" ht="15.75" x14ac:dyDescent="0.25">
      <c r="A532" s="24"/>
      <c r="B532" s="2"/>
      <c r="C532" s="2"/>
      <c r="D532" s="2"/>
      <c r="E532" s="2"/>
      <c r="F532" s="2"/>
      <c r="G532" s="2"/>
      <c r="H532" s="2"/>
      <c r="I532" s="2"/>
      <c r="J532" s="2"/>
      <c r="K532" s="2"/>
      <c r="L532" s="2"/>
      <c r="M532" s="2"/>
      <c r="N532" s="2"/>
      <c r="O532" s="2"/>
      <c r="P532" s="2"/>
      <c r="Q532" s="2"/>
      <c r="R532" s="2"/>
      <c r="S532" s="2"/>
    </row>
    <row r="533" spans="1:19" ht="15.75" x14ac:dyDescent="0.25">
      <c r="A533" s="24"/>
      <c r="B533" s="2"/>
      <c r="C533" s="2"/>
      <c r="D533" s="2"/>
      <c r="E533" s="2"/>
      <c r="F533" s="2"/>
      <c r="G533" s="2"/>
      <c r="H533" s="2"/>
      <c r="I533" s="2"/>
      <c r="J533" s="2"/>
      <c r="K533" s="2"/>
      <c r="L533" s="2"/>
      <c r="M533" s="2"/>
      <c r="N533" s="2"/>
      <c r="O533" s="2"/>
      <c r="P533" s="2"/>
      <c r="Q533" s="2"/>
      <c r="R533" s="2"/>
      <c r="S533" s="2"/>
    </row>
    <row r="534" spans="1:19" ht="15.75" x14ac:dyDescent="0.25">
      <c r="A534" s="24"/>
      <c r="B534" s="2"/>
      <c r="C534" s="2"/>
      <c r="D534" s="2"/>
      <c r="E534" s="2"/>
      <c r="F534" s="2"/>
      <c r="G534" s="2"/>
      <c r="H534" s="2"/>
      <c r="I534" s="2"/>
      <c r="J534" s="2"/>
      <c r="K534" s="2"/>
      <c r="L534" s="2"/>
      <c r="M534" s="2"/>
      <c r="N534" s="2"/>
      <c r="O534" s="2"/>
      <c r="P534" s="2"/>
      <c r="Q534" s="2"/>
      <c r="R534" s="2"/>
      <c r="S534" s="2"/>
    </row>
    <row r="535" spans="1:19" ht="15.75" x14ac:dyDescent="0.25">
      <c r="A535" s="24"/>
      <c r="B535" s="2"/>
      <c r="C535" s="2"/>
      <c r="D535" s="2"/>
      <c r="E535" s="2"/>
      <c r="F535" s="2"/>
      <c r="G535" s="2"/>
      <c r="H535" s="2"/>
      <c r="I535" s="2"/>
      <c r="J535" s="2"/>
      <c r="K535" s="2"/>
      <c r="L535" s="2"/>
      <c r="M535" s="2"/>
      <c r="N535" s="2"/>
      <c r="O535" s="2"/>
      <c r="P535" s="2"/>
      <c r="Q535" s="2"/>
      <c r="R535" s="2"/>
      <c r="S535" s="2"/>
    </row>
    <row r="536" spans="1:19" ht="15.75" x14ac:dyDescent="0.25">
      <c r="A536" s="24"/>
      <c r="B536" s="2"/>
      <c r="C536" s="2"/>
      <c r="D536" s="2"/>
      <c r="E536" s="2"/>
      <c r="F536" s="2"/>
      <c r="G536" s="2"/>
      <c r="H536" s="2"/>
      <c r="I536" s="2"/>
      <c r="J536" s="2"/>
      <c r="K536" s="2"/>
      <c r="L536" s="2"/>
      <c r="M536" s="2"/>
      <c r="N536" s="2"/>
      <c r="O536" s="2"/>
      <c r="P536" s="2"/>
      <c r="Q536" s="2"/>
      <c r="R536" s="2"/>
      <c r="S536" s="2"/>
    </row>
    <row r="537" spans="1:19" ht="15.75" x14ac:dyDescent="0.25">
      <c r="A537" s="24"/>
      <c r="B537" s="2"/>
      <c r="C537" s="2"/>
      <c r="D537" s="2"/>
      <c r="E537" s="2"/>
      <c r="F537" s="2"/>
      <c r="G537" s="2"/>
      <c r="H537" s="2"/>
      <c r="I537" s="2"/>
      <c r="J537" s="2"/>
      <c r="K537" s="2"/>
      <c r="L537" s="2"/>
      <c r="M537" s="2"/>
      <c r="N537" s="2"/>
      <c r="O537" s="2"/>
      <c r="P537" s="2"/>
      <c r="Q537" s="2"/>
      <c r="R537" s="2"/>
      <c r="S537" s="2"/>
    </row>
    <row r="538" spans="1:19" ht="15.75" x14ac:dyDescent="0.25">
      <c r="A538" s="24"/>
      <c r="B538" s="2"/>
      <c r="C538" s="2"/>
      <c r="D538" s="2"/>
      <c r="E538" s="2"/>
      <c r="F538" s="2"/>
      <c r="G538" s="2"/>
      <c r="H538" s="2"/>
      <c r="I538" s="2"/>
      <c r="J538" s="2"/>
      <c r="K538" s="2"/>
      <c r="L538" s="2"/>
      <c r="M538" s="2"/>
      <c r="N538" s="2"/>
      <c r="O538" s="2"/>
      <c r="P538" s="2"/>
      <c r="Q538" s="2"/>
      <c r="R538" s="2"/>
      <c r="S538" s="2"/>
    </row>
    <row r="539" spans="1:19" ht="15.75" x14ac:dyDescent="0.25">
      <c r="A539" s="24"/>
      <c r="B539" s="2"/>
      <c r="C539" s="2"/>
      <c r="D539" s="2"/>
      <c r="E539" s="2"/>
      <c r="F539" s="2"/>
      <c r="G539" s="2"/>
      <c r="H539" s="2"/>
      <c r="I539" s="2"/>
      <c r="J539" s="2"/>
      <c r="K539" s="2"/>
      <c r="L539" s="2"/>
      <c r="M539" s="2"/>
      <c r="N539" s="2"/>
      <c r="O539" s="2"/>
      <c r="P539" s="2"/>
      <c r="Q539" s="2"/>
      <c r="R539" s="2"/>
      <c r="S539" s="2"/>
    </row>
    <row r="540" spans="1:19" ht="15.75" x14ac:dyDescent="0.25">
      <c r="A540" s="24"/>
      <c r="B540" s="2"/>
      <c r="C540" s="2"/>
      <c r="D540" s="2"/>
      <c r="E540" s="2"/>
      <c r="F540" s="2"/>
      <c r="G540" s="2"/>
      <c r="H540" s="2"/>
      <c r="I540" s="2"/>
      <c r="J540" s="2"/>
      <c r="K540" s="2"/>
      <c r="L540" s="2"/>
      <c r="M540" s="2"/>
      <c r="N540" s="2"/>
      <c r="O540" s="2"/>
      <c r="P540" s="2"/>
      <c r="Q540" s="2"/>
      <c r="R540" s="2"/>
      <c r="S540" s="2"/>
    </row>
    <row r="541" spans="1:19" ht="15.75" x14ac:dyDescent="0.25">
      <c r="A541" s="24"/>
      <c r="B541" s="2"/>
      <c r="C541" s="2"/>
      <c r="D541" s="2"/>
      <c r="E541" s="2"/>
      <c r="F541" s="2"/>
      <c r="G541" s="2"/>
      <c r="H541" s="2"/>
      <c r="I541" s="2"/>
      <c r="J541" s="2"/>
      <c r="K541" s="2"/>
      <c r="L541" s="2"/>
      <c r="M541" s="2"/>
      <c r="N541" s="2"/>
      <c r="O541" s="2"/>
      <c r="P541" s="2"/>
      <c r="Q541" s="2"/>
      <c r="R541" s="2"/>
      <c r="S541" s="2"/>
    </row>
    <row r="542" spans="1:19" ht="15.75" x14ac:dyDescent="0.25">
      <c r="A542" s="24"/>
      <c r="B542" s="2"/>
      <c r="C542" s="2"/>
      <c r="D542" s="2"/>
      <c r="E542" s="2"/>
      <c r="F542" s="2"/>
      <c r="G542" s="2"/>
      <c r="H542" s="2"/>
      <c r="I542" s="2"/>
      <c r="J542" s="2"/>
      <c r="K542" s="2"/>
      <c r="L542" s="2"/>
      <c r="M542" s="2"/>
      <c r="N542" s="2"/>
      <c r="O542" s="2"/>
      <c r="P542" s="2"/>
      <c r="Q542" s="2"/>
      <c r="R542" s="2"/>
      <c r="S542" s="2"/>
    </row>
    <row r="543" spans="1:19" ht="15.75" x14ac:dyDescent="0.25">
      <c r="A543" s="24"/>
      <c r="B543" s="2"/>
      <c r="C543" s="2"/>
      <c r="D543" s="2"/>
      <c r="E543" s="2"/>
      <c r="F543" s="2"/>
      <c r="G543" s="2"/>
      <c r="H543" s="2"/>
      <c r="I543" s="2"/>
      <c r="J543" s="2"/>
      <c r="K543" s="2"/>
      <c r="L543" s="2"/>
      <c r="M543" s="2"/>
      <c r="N543" s="2"/>
      <c r="O543" s="2"/>
      <c r="P543" s="2"/>
      <c r="Q543" s="2"/>
      <c r="R543" s="2"/>
      <c r="S543" s="2"/>
    </row>
    <row r="544" spans="1:19" ht="15.75" x14ac:dyDescent="0.25">
      <c r="A544" s="24"/>
      <c r="B544" s="2"/>
      <c r="C544" s="2"/>
      <c r="D544" s="2"/>
      <c r="E544" s="2"/>
      <c r="F544" s="2"/>
      <c r="G544" s="2"/>
      <c r="H544" s="2"/>
      <c r="I544" s="2"/>
      <c r="J544" s="2"/>
      <c r="K544" s="2"/>
      <c r="L544" s="2"/>
      <c r="M544" s="2"/>
      <c r="N544" s="2"/>
      <c r="O544" s="2"/>
      <c r="P544" s="2"/>
      <c r="Q544" s="2"/>
      <c r="R544" s="2"/>
      <c r="S544" s="2"/>
    </row>
    <row r="545" spans="1:19" ht="15.75" x14ac:dyDescent="0.25">
      <c r="A545" s="24"/>
      <c r="B545" s="2"/>
      <c r="C545" s="2"/>
      <c r="D545" s="2"/>
      <c r="E545" s="2"/>
      <c r="F545" s="2"/>
      <c r="G545" s="2"/>
      <c r="H545" s="2"/>
      <c r="I545" s="2"/>
      <c r="J545" s="2"/>
      <c r="K545" s="2"/>
      <c r="L545" s="2"/>
      <c r="M545" s="2"/>
      <c r="N545" s="2"/>
      <c r="O545" s="2"/>
      <c r="P545" s="2"/>
      <c r="Q545" s="2"/>
      <c r="R545" s="2"/>
      <c r="S545" s="2"/>
    </row>
    <row r="546" spans="1:19" ht="15.75" x14ac:dyDescent="0.25">
      <c r="A546" s="24"/>
      <c r="B546" s="2"/>
      <c r="C546" s="2"/>
      <c r="D546" s="2"/>
      <c r="E546" s="2"/>
      <c r="F546" s="2"/>
      <c r="G546" s="2"/>
      <c r="H546" s="2"/>
      <c r="I546" s="2"/>
      <c r="J546" s="2"/>
      <c r="K546" s="2"/>
      <c r="L546" s="2"/>
      <c r="M546" s="2"/>
      <c r="N546" s="2"/>
      <c r="O546" s="2"/>
      <c r="P546" s="2"/>
      <c r="Q546" s="2"/>
      <c r="R546" s="2"/>
      <c r="S546" s="2"/>
    </row>
    <row r="547" spans="1:19" ht="15.75" x14ac:dyDescent="0.25">
      <c r="A547" s="24"/>
      <c r="B547" s="2"/>
      <c r="C547" s="2"/>
      <c r="D547" s="2"/>
      <c r="E547" s="2"/>
      <c r="F547" s="2"/>
      <c r="G547" s="2"/>
      <c r="H547" s="2"/>
      <c r="I547" s="2"/>
      <c r="J547" s="2"/>
      <c r="K547" s="2"/>
      <c r="L547" s="2"/>
      <c r="M547" s="2"/>
      <c r="N547" s="2"/>
      <c r="O547" s="2"/>
      <c r="P547" s="2"/>
      <c r="Q547" s="2"/>
      <c r="R547" s="2"/>
      <c r="S547" s="2"/>
    </row>
    <row r="548" spans="1:19" ht="15.75" x14ac:dyDescent="0.25">
      <c r="A548" s="24"/>
      <c r="B548" s="2"/>
      <c r="C548" s="2"/>
      <c r="D548" s="2"/>
      <c r="E548" s="2"/>
      <c r="F548" s="2"/>
      <c r="G548" s="2"/>
      <c r="H548" s="2"/>
      <c r="I548" s="2"/>
      <c r="J548" s="2"/>
      <c r="K548" s="2"/>
      <c r="L548" s="2"/>
      <c r="M548" s="2"/>
      <c r="N548" s="2"/>
      <c r="O548" s="2"/>
      <c r="P548" s="2"/>
      <c r="Q548" s="2"/>
      <c r="R548" s="2"/>
      <c r="S548" s="2"/>
    </row>
    <row r="549" spans="1:19" ht="15.75" x14ac:dyDescent="0.25">
      <c r="A549" s="24"/>
      <c r="B549" s="2"/>
      <c r="C549" s="2"/>
      <c r="D549" s="2"/>
      <c r="E549" s="2"/>
      <c r="F549" s="2"/>
      <c r="G549" s="2"/>
      <c r="H549" s="2"/>
      <c r="I549" s="2"/>
      <c r="J549" s="2"/>
      <c r="K549" s="2"/>
      <c r="L549" s="2"/>
      <c r="M549" s="2"/>
      <c r="N549" s="2"/>
      <c r="O549" s="2"/>
      <c r="P549" s="2"/>
      <c r="Q549" s="2"/>
      <c r="R549" s="2"/>
      <c r="S549" s="2"/>
    </row>
    <row r="550" spans="1:19" ht="15.75" x14ac:dyDescent="0.25">
      <c r="A550" s="24"/>
      <c r="B550" s="2"/>
      <c r="C550" s="2"/>
      <c r="D550" s="2"/>
      <c r="E550" s="2"/>
      <c r="F550" s="2"/>
      <c r="G550" s="2"/>
      <c r="H550" s="2"/>
      <c r="I550" s="2"/>
      <c r="J550" s="2"/>
      <c r="K550" s="2"/>
      <c r="L550" s="2"/>
      <c r="M550" s="2"/>
      <c r="N550" s="2"/>
      <c r="O550" s="2"/>
      <c r="P550" s="2"/>
      <c r="Q550" s="2"/>
      <c r="R550" s="2"/>
      <c r="S550" s="2"/>
    </row>
    <row r="551" spans="1:19" ht="15.75" x14ac:dyDescent="0.25">
      <c r="A551" s="24"/>
      <c r="B551" s="2"/>
      <c r="C551" s="2"/>
      <c r="D551" s="2"/>
      <c r="E551" s="2"/>
      <c r="F551" s="2"/>
      <c r="G551" s="2"/>
      <c r="H551" s="2"/>
      <c r="I551" s="2"/>
      <c r="J551" s="2"/>
      <c r="K551" s="2"/>
      <c r="L551" s="2"/>
      <c r="M551" s="2"/>
      <c r="N551" s="2"/>
      <c r="O551" s="2"/>
      <c r="P551" s="2"/>
      <c r="Q551" s="2"/>
      <c r="R551" s="2"/>
      <c r="S551" s="2"/>
    </row>
    <row r="552" spans="1:19" ht="15.75" x14ac:dyDescent="0.25">
      <c r="A552" s="24"/>
      <c r="B552" s="2"/>
      <c r="C552" s="2"/>
      <c r="D552" s="2"/>
      <c r="E552" s="2"/>
      <c r="F552" s="2"/>
      <c r="G552" s="2"/>
      <c r="H552" s="2"/>
      <c r="I552" s="2"/>
      <c r="J552" s="2"/>
      <c r="K552" s="2"/>
      <c r="L552" s="2"/>
      <c r="M552" s="2"/>
      <c r="N552" s="2"/>
      <c r="O552" s="2"/>
      <c r="P552" s="2"/>
      <c r="Q552" s="2"/>
      <c r="R552" s="2"/>
      <c r="S552" s="2"/>
    </row>
    <row r="553" spans="1:19" ht="15.75" x14ac:dyDescent="0.25">
      <c r="A553" s="24"/>
      <c r="B553" s="2"/>
      <c r="C553" s="2"/>
      <c r="D553" s="2"/>
      <c r="E553" s="2"/>
      <c r="F553" s="2"/>
      <c r="G553" s="2"/>
      <c r="H553" s="2"/>
      <c r="I553" s="2"/>
      <c r="J553" s="2"/>
      <c r="K553" s="2"/>
      <c r="L553" s="2"/>
      <c r="M553" s="2"/>
      <c r="N553" s="2"/>
      <c r="O553" s="2"/>
      <c r="P553" s="2"/>
      <c r="Q553" s="2"/>
      <c r="R553" s="2"/>
      <c r="S553" s="2"/>
    </row>
    <row r="554" spans="1:19" ht="15.75" x14ac:dyDescent="0.25">
      <c r="A554" s="24"/>
      <c r="B554" s="2"/>
      <c r="C554" s="2"/>
      <c r="D554" s="2"/>
      <c r="E554" s="2"/>
      <c r="F554" s="2"/>
      <c r="G554" s="2"/>
      <c r="H554" s="2"/>
      <c r="I554" s="2"/>
      <c r="J554" s="2"/>
      <c r="K554" s="2"/>
      <c r="L554" s="2"/>
      <c r="M554" s="2"/>
      <c r="N554" s="2"/>
      <c r="O554" s="2"/>
      <c r="P554" s="2"/>
      <c r="Q554" s="2"/>
      <c r="R554" s="2"/>
      <c r="S554" s="2"/>
    </row>
    <row r="555" spans="1:19" ht="15.75" x14ac:dyDescent="0.25">
      <c r="A555" s="24"/>
      <c r="B555" s="2"/>
      <c r="C555" s="2"/>
      <c r="D555" s="2"/>
      <c r="E555" s="2"/>
      <c r="F555" s="2"/>
      <c r="G555" s="2"/>
      <c r="H555" s="2"/>
      <c r="I555" s="2"/>
      <c r="J555" s="2"/>
      <c r="K555" s="2"/>
      <c r="L555" s="2"/>
      <c r="M555" s="2"/>
      <c r="N555" s="2"/>
      <c r="O555" s="2"/>
      <c r="P555" s="2"/>
      <c r="Q555" s="2"/>
      <c r="R555" s="2"/>
      <c r="S555" s="2"/>
    </row>
    <row r="556" spans="1:19" ht="15.75" x14ac:dyDescent="0.25">
      <c r="A556" s="24"/>
      <c r="B556" s="2"/>
      <c r="C556" s="2"/>
      <c r="D556" s="2"/>
      <c r="E556" s="2"/>
      <c r="F556" s="2"/>
      <c r="G556" s="2"/>
      <c r="H556" s="2"/>
      <c r="I556" s="2"/>
      <c r="J556" s="2"/>
      <c r="K556" s="2"/>
      <c r="L556" s="2"/>
      <c r="M556" s="2"/>
      <c r="N556" s="2"/>
      <c r="O556" s="2"/>
      <c r="P556" s="2"/>
      <c r="Q556" s="2"/>
      <c r="R556" s="2"/>
      <c r="S556" s="2"/>
    </row>
    <row r="557" spans="1:19" ht="15.75" x14ac:dyDescent="0.25">
      <c r="A557" s="24"/>
      <c r="B557" s="2"/>
      <c r="C557" s="2"/>
      <c r="D557" s="2"/>
      <c r="E557" s="2"/>
      <c r="F557" s="2"/>
      <c r="G557" s="2"/>
      <c r="H557" s="2"/>
      <c r="I557" s="2"/>
      <c r="J557" s="2"/>
      <c r="K557" s="2"/>
      <c r="L557" s="2"/>
      <c r="M557" s="2"/>
      <c r="N557" s="2"/>
      <c r="O557" s="2"/>
      <c r="P557" s="2"/>
      <c r="Q557" s="2"/>
      <c r="R557" s="2"/>
      <c r="S557" s="2"/>
    </row>
    <row r="558" spans="1:19" ht="15.75" x14ac:dyDescent="0.25">
      <c r="A558" s="24"/>
      <c r="B558" s="2"/>
      <c r="C558" s="2"/>
      <c r="D558" s="2"/>
      <c r="E558" s="2"/>
      <c r="F558" s="2"/>
      <c r="G558" s="2"/>
      <c r="H558" s="2"/>
      <c r="I558" s="2"/>
      <c r="J558" s="2"/>
      <c r="K558" s="2"/>
      <c r="L558" s="2"/>
      <c r="M558" s="2"/>
      <c r="N558" s="2"/>
      <c r="O558" s="2"/>
      <c r="P558" s="2"/>
      <c r="Q558" s="2"/>
      <c r="R558" s="2"/>
      <c r="S558" s="2"/>
    </row>
    <row r="559" spans="1:19" ht="15.75" x14ac:dyDescent="0.25">
      <c r="A559" s="24"/>
      <c r="B559" s="2"/>
      <c r="C559" s="2"/>
      <c r="D559" s="2"/>
      <c r="E559" s="2"/>
      <c r="F559" s="2"/>
      <c r="G559" s="2"/>
      <c r="H559" s="2"/>
      <c r="I559" s="2"/>
      <c r="J559" s="2"/>
      <c r="K559" s="2"/>
      <c r="L559" s="2"/>
      <c r="M559" s="2"/>
      <c r="N559" s="2"/>
      <c r="O559" s="2"/>
      <c r="P559" s="2"/>
      <c r="Q559" s="2"/>
      <c r="R559" s="2"/>
      <c r="S559" s="2"/>
    </row>
    <row r="560" spans="1:19" ht="15.75" x14ac:dyDescent="0.25">
      <c r="A560" s="24"/>
      <c r="B560" s="2"/>
      <c r="C560" s="2"/>
      <c r="D560" s="2"/>
      <c r="E560" s="2"/>
      <c r="F560" s="2"/>
      <c r="G560" s="2"/>
      <c r="H560" s="2"/>
      <c r="I560" s="2"/>
      <c r="J560" s="2"/>
      <c r="K560" s="2"/>
      <c r="L560" s="2"/>
      <c r="M560" s="2"/>
      <c r="N560" s="2"/>
      <c r="O560" s="2"/>
      <c r="P560" s="2"/>
      <c r="Q560" s="2"/>
      <c r="R560" s="2"/>
      <c r="S560" s="2"/>
    </row>
    <row r="561" spans="1:19" ht="15.75" x14ac:dyDescent="0.25">
      <c r="A561" s="24"/>
      <c r="B561" s="2"/>
      <c r="C561" s="2"/>
      <c r="D561" s="2"/>
      <c r="E561" s="2"/>
      <c r="F561" s="2"/>
      <c r="G561" s="2"/>
      <c r="H561" s="2"/>
      <c r="I561" s="2"/>
      <c r="J561" s="2"/>
      <c r="K561" s="2"/>
      <c r="L561" s="2"/>
      <c r="M561" s="2"/>
      <c r="N561" s="2"/>
      <c r="O561" s="2"/>
      <c r="P561" s="2"/>
      <c r="Q561" s="2"/>
      <c r="R561" s="2"/>
      <c r="S561" s="2"/>
    </row>
    <row r="562" spans="1:19" ht="15.75" x14ac:dyDescent="0.25">
      <c r="A562" s="24"/>
      <c r="B562" s="2"/>
      <c r="C562" s="2"/>
      <c r="D562" s="2"/>
      <c r="E562" s="2"/>
      <c r="F562" s="2"/>
      <c r="G562" s="2"/>
      <c r="H562" s="2"/>
      <c r="I562" s="2"/>
      <c r="J562" s="2"/>
      <c r="K562" s="2"/>
      <c r="L562" s="2"/>
      <c r="M562" s="2"/>
      <c r="N562" s="2"/>
      <c r="O562" s="2"/>
      <c r="P562" s="2"/>
      <c r="Q562" s="2"/>
      <c r="R562" s="2"/>
      <c r="S562" s="2"/>
    </row>
    <row r="563" spans="1:19" ht="15.75" x14ac:dyDescent="0.25">
      <c r="A563" s="24"/>
      <c r="B563" s="2"/>
      <c r="C563" s="2"/>
      <c r="D563" s="2"/>
      <c r="E563" s="2"/>
      <c r="F563" s="2"/>
      <c r="G563" s="2"/>
      <c r="H563" s="2"/>
      <c r="I563" s="2"/>
      <c r="J563" s="2"/>
      <c r="K563" s="2"/>
      <c r="L563" s="2"/>
      <c r="M563" s="2"/>
      <c r="N563" s="2"/>
      <c r="O563" s="2"/>
      <c r="P563" s="2"/>
      <c r="Q563" s="2"/>
      <c r="R563" s="2"/>
      <c r="S563" s="2"/>
    </row>
    <row r="564" spans="1:19" ht="15.75" x14ac:dyDescent="0.25">
      <c r="A564" s="24"/>
      <c r="B564" s="2"/>
      <c r="C564" s="2"/>
      <c r="D564" s="2"/>
      <c r="E564" s="2"/>
      <c r="F564" s="2"/>
      <c r="G564" s="2"/>
      <c r="H564" s="2"/>
      <c r="I564" s="2"/>
      <c r="J564" s="2"/>
      <c r="K564" s="2"/>
      <c r="L564" s="2"/>
      <c r="M564" s="2"/>
      <c r="N564" s="2"/>
      <c r="O564" s="2"/>
      <c r="P564" s="2"/>
      <c r="Q564" s="2"/>
      <c r="R564" s="2"/>
      <c r="S564" s="2"/>
    </row>
    <row r="565" spans="1:19" ht="15.75" x14ac:dyDescent="0.25">
      <c r="A565" s="24"/>
      <c r="B565" s="2"/>
      <c r="C565" s="2"/>
      <c r="D565" s="2"/>
      <c r="E565" s="2"/>
      <c r="F565" s="2"/>
      <c r="G565" s="2"/>
      <c r="H565" s="2"/>
      <c r="I565" s="2"/>
      <c r="J565" s="2"/>
      <c r="K565" s="2"/>
      <c r="L565" s="2"/>
      <c r="M565" s="2"/>
      <c r="N565" s="2"/>
      <c r="O565" s="2"/>
      <c r="P565" s="2"/>
      <c r="Q565" s="2"/>
      <c r="R565" s="2"/>
      <c r="S565" s="2"/>
    </row>
    <row r="566" spans="1:19" ht="15.75" x14ac:dyDescent="0.25">
      <c r="A566" s="24"/>
      <c r="B566" s="2"/>
      <c r="C566" s="2"/>
      <c r="D566" s="2"/>
      <c r="E566" s="2"/>
      <c r="F566" s="2"/>
      <c r="G566" s="2"/>
      <c r="H566" s="2"/>
      <c r="I566" s="2"/>
      <c r="J566" s="2"/>
      <c r="K566" s="2"/>
      <c r="L566" s="2"/>
      <c r="M566" s="2"/>
      <c r="N566" s="2"/>
      <c r="O566" s="2"/>
      <c r="P566" s="2"/>
      <c r="Q566" s="2"/>
      <c r="R566" s="2"/>
      <c r="S566" s="2"/>
    </row>
    <row r="567" spans="1:19" ht="15.75" x14ac:dyDescent="0.25">
      <c r="A567" s="24"/>
      <c r="B567" s="2"/>
      <c r="C567" s="2"/>
      <c r="D567" s="2"/>
      <c r="E567" s="2"/>
      <c r="F567" s="2"/>
      <c r="G567" s="2"/>
      <c r="H567" s="2"/>
      <c r="I567" s="2"/>
      <c r="J567" s="2"/>
      <c r="K567" s="2"/>
      <c r="L567" s="2"/>
      <c r="M567" s="2"/>
      <c r="N567" s="2"/>
      <c r="O567" s="2"/>
      <c r="P567" s="2"/>
      <c r="Q567" s="2"/>
      <c r="R567" s="2"/>
      <c r="S567" s="2"/>
    </row>
    <row r="568" spans="1:19" ht="15.75" x14ac:dyDescent="0.25">
      <c r="A568" s="24"/>
      <c r="B568" s="2"/>
      <c r="C568" s="2"/>
      <c r="D568" s="2"/>
      <c r="E568" s="2"/>
      <c r="F568" s="2"/>
      <c r="G568" s="2"/>
      <c r="H568" s="2"/>
      <c r="I568" s="2"/>
      <c r="J568" s="2"/>
      <c r="K568" s="2"/>
      <c r="L568" s="2"/>
      <c r="M568" s="2"/>
      <c r="N568" s="2"/>
      <c r="O568" s="2"/>
      <c r="P568" s="2"/>
      <c r="Q568" s="2"/>
      <c r="R568" s="2"/>
      <c r="S568" s="2"/>
    </row>
    <row r="569" spans="1:19" ht="15.75" x14ac:dyDescent="0.25">
      <c r="A569" s="24"/>
      <c r="B569" s="2"/>
      <c r="C569" s="2"/>
      <c r="D569" s="2"/>
      <c r="E569" s="2"/>
      <c r="F569" s="2"/>
      <c r="G569" s="2"/>
      <c r="H569" s="2"/>
      <c r="I569" s="2"/>
      <c r="J569" s="2"/>
      <c r="K569" s="2"/>
      <c r="L569" s="2"/>
      <c r="M569" s="2"/>
      <c r="N569" s="2"/>
      <c r="O569" s="2"/>
      <c r="P569" s="2"/>
      <c r="Q569" s="2"/>
      <c r="R569" s="2"/>
      <c r="S569" s="2"/>
    </row>
    <row r="570" spans="1:19" ht="15.75" x14ac:dyDescent="0.25">
      <c r="A570" s="24"/>
      <c r="B570" s="2"/>
      <c r="C570" s="2"/>
      <c r="D570" s="2"/>
      <c r="E570" s="2"/>
      <c r="F570" s="2"/>
      <c r="G570" s="2"/>
      <c r="H570" s="2"/>
      <c r="I570" s="2"/>
      <c r="J570" s="2"/>
      <c r="K570" s="2"/>
      <c r="L570" s="2"/>
      <c r="M570" s="2"/>
      <c r="N570" s="2"/>
      <c r="O570" s="2"/>
      <c r="P570" s="2"/>
      <c r="Q570" s="2"/>
      <c r="R570" s="2"/>
      <c r="S570" s="2"/>
    </row>
    <row r="571" spans="1:19" ht="15.75" x14ac:dyDescent="0.25">
      <c r="A571" s="24"/>
      <c r="B571" s="2"/>
      <c r="C571" s="2"/>
      <c r="D571" s="2"/>
      <c r="E571" s="2"/>
      <c r="F571" s="2"/>
      <c r="G571" s="2"/>
      <c r="H571" s="2"/>
      <c r="I571" s="2"/>
      <c r="J571" s="2"/>
      <c r="K571" s="2"/>
      <c r="L571" s="2"/>
      <c r="M571" s="2"/>
      <c r="N571" s="2"/>
      <c r="O571" s="2"/>
      <c r="P571" s="2"/>
      <c r="Q571" s="2"/>
      <c r="R571" s="2"/>
      <c r="S571" s="2"/>
    </row>
    <row r="572" spans="1:19" ht="15.75" x14ac:dyDescent="0.25">
      <c r="A572" s="24"/>
      <c r="B572" s="2"/>
      <c r="C572" s="2"/>
      <c r="D572" s="2"/>
      <c r="E572" s="2"/>
      <c r="F572" s="2"/>
      <c r="G572" s="2"/>
      <c r="H572" s="2"/>
      <c r="I572" s="2"/>
      <c r="J572" s="2"/>
      <c r="K572" s="2"/>
      <c r="L572" s="2"/>
      <c r="M572" s="2"/>
      <c r="N572" s="2"/>
      <c r="O572" s="2"/>
      <c r="P572" s="2"/>
      <c r="Q572" s="2"/>
      <c r="R572" s="2"/>
      <c r="S572" s="2"/>
    </row>
    <row r="573" spans="1:19" ht="15.75" x14ac:dyDescent="0.25">
      <c r="A573" s="24"/>
      <c r="B573" s="2"/>
      <c r="C573" s="2"/>
      <c r="D573" s="2"/>
      <c r="E573" s="2"/>
      <c r="F573" s="2"/>
      <c r="G573" s="2"/>
      <c r="H573" s="2"/>
      <c r="I573" s="2"/>
      <c r="J573" s="2"/>
      <c r="K573" s="2"/>
      <c r="L573" s="2"/>
      <c r="M573" s="2"/>
      <c r="N573" s="2"/>
      <c r="O573" s="2"/>
      <c r="P573" s="2"/>
      <c r="Q573" s="2"/>
      <c r="R573" s="2"/>
      <c r="S573" s="2"/>
    </row>
    <row r="574" spans="1:19" ht="15.75" x14ac:dyDescent="0.25">
      <c r="A574" s="24"/>
      <c r="B574" s="2"/>
      <c r="C574" s="2"/>
      <c r="D574" s="2"/>
      <c r="E574" s="2"/>
      <c r="F574" s="2"/>
      <c r="G574" s="2"/>
      <c r="H574" s="2"/>
      <c r="I574" s="2"/>
      <c r="J574" s="2"/>
      <c r="K574" s="2"/>
      <c r="L574" s="2"/>
      <c r="M574" s="2"/>
      <c r="N574" s="2"/>
      <c r="O574" s="2"/>
      <c r="P574" s="2"/>
      <c r="Q574" s="2"/>
      <c r="R574" s="2"/>
      <c r="S574" s="2"/>
    </row>
    <row r="575" spans="1:19" ht="15.75" x14ac:dyDescent="0.25">
      <c r="A575" s="24"/>
      <c r="B575" s="2"/>
      <c r="C575" s="2"/>
      <c r="D575" s="2"/>
      <c r="E575" s="2"/>
      <c r="F575" s="2"/>
      <c r="G575" s="2"/>
      <c r="H575" s="2"/>
      <c r="I575" s="2"/>
      <c r="J575" s="2"/>
      <c r="K575" s="2"/>
      <c r="L575" s="2"/>
      <c r="M575" s="2"/>
      <c r="N575" s="2"/>
      <c r="O575" s="2"/>
      <c r="P575" s="2"/>
      <c r="Q575" s="2"/>
      <c r="R575" s="2"/>
      <c r="S575" s="2"/>
    </row>
    <row r="576" spans="1:19" ht="15.75" x14ac:dyDescent="0.25">
      <c r="A576" s="24"/>
      <c r="B576" s="2"/>
      <c r="C576" s="2"/>
      <c r="D576" s="2"/>
      <c r="E576" s="2"/>
      <c r="F576" s="2"/>
      <c r="G576" s="2"/>
      <c r="H576" s="2"/>
      <c r="I576" s="2"/>
      <c r="J576" s="2"/>
      <c r="K576" s="2"/>
      <c r="L576" s="2"/>
      <c r="M576" s="2"/>
      <c r="N576" s="2"/>
      <c r="O576" s="2"/>
      <c r="P576" s="2"/>
      <c r="Q576" s="2"/>
      <c r="R576" s="2"/>
      <c r="S576" s="2"/>
    </row>
    <row r="577" spans="1:19" ht="15.75" x14ac:dyDescent="0.25">
      <c r="A577" s="24"/>
      <c r="B577" s="2"/>
      <c r="C577" s="2"/>
      <c r="D577" s="2"/>
      <c r="E577" s="2"/>
      <c r="F577" s="2"/>
      <c r="G577" s="2"/>
      <c r="H577" s="2"/>
      <c r="I577" s="2"/>
      <c r="J577" s="2"/>
      <c r="K577" s="2"/>
      <c r="L577" s="2"/>
      <c r="M577" s="2"/>
      <c r="N577" s="2"/>
      <c r="O577" s="2"/>
      <c r="P577" s="2"/>
      <c r="Q577" s="2"/>
      <c r="R577" s="2"/>
      <c r="S577" s="2"/>
    </row>
    <row r="578" spans="1:19" ht="15.75" x14ac:dyDescent="0.25">
      <c r="A578" s="24"/>
      <c r="B578" s="2"/>
      <c r="C578" s="2"/>
      <c r="D578" s="2"/>
      <c r="E578" s="2"/>
      <c r="F578" s="2"/>
      <c r="G578" s="2"/>
      <c r="H578" s="2"/>
      <c r="I578" s="2"/>
      <c r="J578" s="2"/>
      <c r="K578" s="2"/>
      <c r="L578" s="2"/>
      <c r="M578" s="2"/>
      <c r="N578" s="2"/>
      <c r="O578" s="2"/>
      <c r="P578" s="2"/>
      <c r="Q578" s="2"/>
      <c r="R578" s="2"/>
      <c r="S578" s="2"/>
    </row>
    <row r="579" spans="1:19" ht="15.75" x14ac:dyDescent="0.25">
      <c r="A579" s="24"/>
      <c r="B579" s="2"/>
      <c r="C579" s="2"/>
      <c r="D579" s="2"/>
      <c r="E579" s="2"/>
      <c r="F579" s="2"/>
      <c r="G579" s="2"/>
      <c r="H579" s="2"/>
      <c r="I579" s="2"/>
      <c r="J579" s="2"/>
      <c r="K579" s="2"/>
      <c r="L579" s="2"/>
      <c r="M579" s="2"/>
      <c r="N579" s="2"/>
      <c r="O579" s="2"/>
      <c r="P579" s="2"/>
      <c r="Q579" s="2"/>
      <c r="R579" s="2"/>
      <c r="S579" s="2"/>
    </row>
    <row r="580" spans="1:19" ht="15.75" x14ac:dyDescent="0.25">
      <c r="A580" s="24"/>
      <c r="B580" s="2"/>
      <c r="C580" s="2"/>
      <c r="D580" s="2"/>
      <c r="E580" s="2"/>
      <c r="F580" s="2"/>
      <c r="G580" s="2"/>
      <c r="H580" s="2"/>
      <c r="I580" s="2"/>
      <c r="J580" s="2"/>
      <c r="K580" s="2"/>
      <c r="L580" s="2"/>
      <c r="M580" s="2"/>
      <c r="N580" s="2"/>
      <c r="O580" s="2"/>
      <c r="P580" s="2"/>
      <c r="Q580" s="2"/>
      <c r="R580" s="2"/>
      <c r="S580" s="2"/>
    </row>
    <row r="581" spans="1:19" ht="15.75" x14ac:dyDescent="0.25">
      <c r="A581" s="24"/>
      <c r="B581" s="2"/>
      <c r="C581" s="2"/>
      <c r="D581" s="2"/>
      <c r="E581" s="2"/>
      <c r="F581" s="2"/>
      <c r="G581" s="2"/>
      <c r="H581" s="2"/>
      <c r="I581" s="2"/>
      <c r="J581" s="2"/>
      <c r="K581" s="2"/>
      <c r="L581" s="2"/>
      <c r="M581" s="2"/>
      <c r="N581" s="2"/>
      <c r="O581" s="2"/>
      <c r="P581" s="2"/>
      <c r="Q581" s="2"/>
      <c r="R581" s="2"/>
      <c r="S581" s="2"/>
    </row>
    <row r="582" spans="1:19" ht="15.75" x14ac:dyDescent="0.25">
      <c r="A582" s="24"/>
      <c r="B582" s="2"/>
      <c r="C582" s="2"/>
      <c r="D582" s="2"/>
      <c r="E582" s="2"/>
      <c r="F582" s="2"/>
      <c r="G582" s="2"/>
      <c r="H582" s="2"/>
      <c r="I582" s="2"/>
      <c r="J582" s="2"/>
      <c r="K582" s="2"/>
      <c r="L582" s="2"/>
      <c r="M582" s="2"/>
      <c r="N582" s="2"/>
      <c r="O582" s="2"/>
      <c r="P582" s="2"/>
      <c r="Q582" s="2"/>
      <c r="R582" s="2"/>
      <c r="S582" s="2"/>
    </row>
    <row r="583" spans="1:19" ht="15.75" x14ac:dyDescent="0.25">
      <c r="A583" s="24"/>
      <c r="B583" s="2"/>
      <c r="C583" s="2"/>
      <c r="D583" s="2"/>
      <c r="E583" s="2"/>
      <c r="F583" s="2"/>
      <c r="G583" s="2"/>
      <c r="H583" s="2"/>
      <c r="I583" s="2"/>
      <c r="J583" s="2"/>
      <c r="K583" s="2"/>
      <c r="L583" s="2"/>
      <c r="M583" s="2"/>
      <c r="N583" s="2"/>
      <c r="O583" s="2"/>
      <c r="P583" s="2"/>
      <c r="Q583" s="2"/>
      <c r="R583" s="2"/>
      <c r="S583" s="2"/>
    </row>
    <row r="584" spans="1:19" ht="15.75" x14ac:dyDescent="0.25">
      <c r="A584" s="24"/>
      <c r="B584" s="2"/>
      <c r="C584" s="2"/>
      <c r="D584" s="2"/>
      <c r="E584" s="2"/>
      <c r="F584" s="2"/>
      <c r="G584" s="2"/>
      <c r="H584" s="2"/>
      <c r="I584" s="2"/>
      <c r="J584" s="2"/>
      <c r="K584" s="2"/>
      <c r="L584" s="2"/>
      <c r="M584" s="2"/>
      <c r="N584" s="2"/>
      <c r="O584" s="2"/>
      <c r="P584" s="2"/>
      <c r="Q584" s="2"/>
      <c r="R584" s="2"/>
      <c r="S584" s="2"/>
    </row>
    <row r="585" spans="1:19" ht="15.75" x14ac:dyDescent="0.25">
      <c r="A585" s="24"/>
      <c r="B585" s="2"/>
      <c r="C585" s="2"/>
      <c r="D585" s="2"/>
      <c r="E585" s="2"/>
      <c r="F585" s="2"/>
      <c r="G585" s="2"/>
      <c r="H585" s="2"/>
      <c r="I585" s="2"/>
      <c r="J585" s="2"/>
      <c r="K585" s="2"/>
      <c r="L585" s="2"/>
      <c r="M585" s="2"/>
      <c r="N585" s="2"/>
      <c r="O585" s="2"/>
      <c r="P585" s="2"/>
      <c r="Q585" s="2"/>
      <c r="R585" s="2"/>
      <c r="S585" s="2"/>
    </row>
    <row r="586" spans="1:19" ht="15.75" x14ac:dyDescent="0.25">
      <c r="A586" s="24"/>
      <c r="B586" s="2"/>
      <c r="C586" s="2"/>
      <c r="D586" s="2"/>
      <c r="E586" s="2"/>
      <c r="F586" s="2"/>
      <c r="G586" s="2"/>
      <c r="H586" s="2"/>
      <c r="I586" s="2"/>
      <c r="J586" s="2"/>
      <c r="K586" s="2"/>
      <c r="L586" s="2"/>
      <c r="M586" s="2"/>
      <c r="N586" s="2"/>
      <c r="O586" s="2"/>
      <c r="P586" s="2"/>
      <c r="Q586" s="2"/>
      <c r="R586" s="2"/>
      <c r="S586" s="2"/>
    </row>
    <row r="587" spans="1:19" ht="15.75" x14ac:dyDescent="0.25">
      <c r="A587" s="24"/>
      <c r="B587" s="2"/>
      <c r="C587" s="2"/>
      <c r="D587" s="2"/>
      <c r="E587" s="2"/>
      <c r="F587" s="2"/>
      <c r="G587" s="2"/>
      <c r="H587" s="2"/>
      <c r="I587" s="2"/>
      <c r="J587" s="2"/>
      <c r="K587" s="2"/>
      <c r="L587" s="2"/>
      <c r="M587" s="2"/>
      <c r="N587" s="2"/>
      <c r="O587" s="2"/>
      <c r="P587" s="2"/>
      <c r="Q587" s="2"/>
      <c r="R587" s="2"/>
      <c r="S587" s="2"/>
    </row>
    <row r="588" spans="1:19" ht="15.75" x14ac:dyDescent="0.25">
      <c r="A588" s="24"/>
      <c r="B588" s="2"/>
      <c r="C588" s="2"/>
      <c r="D588" s="2"/>
      <c r="E588" s="2"/>
      <c r="F588" s="2"/>
      <c r="G588" s="2"/>
      <c r="H588" s="2"/>
      <c r="I588" s="2"/>
      <c r="J588" s="2"/>
      <c r="K588" s="2"/>
      <c r="L588" s="2"/>
      <c r="M588" s="2"/>
      <c r="N588" s="2"/>
      <c r="O588" s="2"/>
      <c r="P588" s="2"/>
      <c r="Q588" s="2"/>
      <c r="R588" s="2"/>
      <c r="S588" s="2"/>
    </row>
    <row r="589" spans="1:19" ht="15.75" x14ac:dyDescent="0.25">
      <c r="A589" s="24"/>
      <c r="B589" s="2"/>
      <c r="C589" s="2"/>
      <c r="D589" s="2"/>
      <c r="E589" s="2"/>
      <c r="F589" s="2"/>
      <c r="G589" s="2"/>
      <c r="H589" s="2"/>
      <c r="I589" s="2"/>
      <c r="J589" s="2"/>
      <c r="K589" s="2"/>
      <c r="L589" s="2"/>
      <c r="M589" s="2"/>
      <c r="N589" s="2"/>
      <c r="O589" s="2"/>
      <c r="P589" s="2"/>
      <c r="Q589" s="2"/>
      <c r="R589" s="2"/>
      <c r="S589" s="2"/>
    </row>
    <row r="590" spans="1:19" ht="15.75" x14ac:dyDescent="0.25">
      <c r="A590" s="24"/>
      <c r="B590" s="2"/>
      <c r="C590" s="2"/>
      <c r="D590" s="2"/>
      <c r="E590" s="2"/>
      <c r="F590" s="2"/>
      <c r="G590" s="2"/>
      <c r="H590" s="2"/>
      <c r="I590" s="2"/>
      <c r="J590" s="2"/>
      <c r="K590" s="2"/>
      <c r="L590" s="2"/>
      <c r="M590" s="2"/>
      <c r="N590" s="2"/>
      <c r="O590" s="2"/>
      <c r="P590" s="2"/>
      <c r="Q590" s="2"/>
      <c r="R590" s="2"/>
      <c r="S590" s="2"/>
    </row>
    <row r="591" spans="1:19" ht="15.75" x14ac:dyDescent="0.25">
      <c r="A591" s="24"/>
      <c r="B591" s="2"/>
      <c r="C591" s="2"/>
      <c r="D591" s="2"/>
      <c r="E591" s="2"/>
      <c r="F591" s="2"/>
      <c r="G591" s="2"/>
      <c r="H591" s="2"/>
      <c r="I591" s="2"/>
      <c r="J591" s="2"/>
      <c r="K591" s="2"/>
      <c r="L591" s="2"/>
      <c r="M591" s="2"/>
      <c r="N591" s="2"/>
      <c r="O591" s="2"/>
      <c r="P591" s="2"/>
      <c r="Q591" s="2"/>
      <c r="R591" s="2"/>
      <c r="S591" s="2"/>
    </row>
    <row r="592" spans="1:19" ht="15.75" x14ac:dyDescent="0.25">
      <c r="A592" s="24"/>
      <c r="B592" s="2"/>
      <c r="C592" s="2"/>
      <c r="D592" s="2"/>
      <c r="E592" s="2"/>
      <c r="F592" s="2"/>
      <c r="G592" s="2"/>
      <c r="H592" s="2"/>
      <c r="I592" s="2"/>
      <c r="J592" s="2"/>
      <c r="K592" s="2"/>
      <c r="L592" s="2"/>
      <c r="M592" s="2"/>
      <c r="N592" s="2"/>
      <c r="O592" s="2"/>
      <c r="P592" s="2"/>
      <c r="Q592" s="2"/>
      <c r="R592" s="2"/>
      <c r="S592" s="2"/>
    </row>
    <row r="593" spans="1:19" ht="15.75" x14ac:dyDescent="0.25">
      <c r="A593" s="24"/>
      <c r="B593" s="2"/>
      <c r="C593" s="2"/>
      <c r="D593" s="2"/>
      <c r="E593" s="2"/>
      <c r="F593" s="2"/>
      <c r="G593" s="2"/>
      <c r="H593" s="2"/>
      <c r="I593" s="2"/>
      <c r="J593" s="2"/>
      <c r="K593" s="2"/>
      <c r="L593" s="2"/>
      <c r="M593" s="2"/>
      <c r="N593" s="2"/>
      <c r="O593" s="2"/>
      <c r="P593" s="2"/>
      <c r="Q593" s="2"/>
      <c r="R593" s="2"/>
      <c r="S593" s="2"/>
    </row>
    <row r="594" spans="1:19" ht="15.75" x14ac:dyDescent="0.25">
      <c r="A594" s="24"/>
      <c r="B594" s="2"/>
      <c r="C594" s="2"/>
      <c r="D594" s="2"/>
      <c r="E594" s="2"/>
      <c r="F594" s="2"/>
      <c r="G594" s="2"/>
      <c r="H594" s="2"/>
      <c r="I594" s="2"/>
      <c r="J594" s="2"/>
      <c r="K594" s="2"/>
      <c r="L594" s="2"/>
      <c r="M594" s="2"/>
      <c r="N594" s="2"/>
      <c r="O594" s="2"/>
      <c r="P594" s="2"/>
      <c r="Q594" s="2"/>
      <c r="R594" s="2"/>
      <c r="S594" s="2"/>
    </row>
    <row r="595" spans="1:19" ht="15.75" x14ac:dyDescent="0.25">
      <c r="A595" s="24"/>
      <c r="B595" s="2"/>
      <c r="C595" s="2"/>
      <c r="D595" s="2"/>
      <c r="E595" s="2"/>
      <c r="F595" s="2"/>
      <c r="G595" s="2"/>
      <c r="H595" s="2"/>
      <c r="I595" s="2"/>
      <c r="J595" s="2"/>
      <c r="K595" s="2"/>
      <c r="L595" s="2"/>
      <c r="M595" s="2"/>
      <c r="N595" s="2"/>
      <c r="O595" s="2"/>
      <c r="P595" s="2"/>
      <c r="Q595" s="2"/>
      <c r="R595" s="2"/>
      <c r="S595" s="2"/>
    </row>
    <row r="596" spans="1:19" ht="15.75" x14ac:dyDescent="0.25">
      <c r="A596" s="24"/>
      <c r="B596" s="2"/>
      <c r="C596" s="2"/>
      <c r="D596" s="2"/>
      <c r="E596" s="2"/>
      <c r="F596" s="2"/>
      <c r="G596" s="2"/>
      <c r="H596" s="2"/>
      <c r="I596" s="2"/>
      <c r="J596" s="2"/>
      <c r="K596" s="2"/>
      <c r="L596" s="2"/>
      <c r="M596" s="2"/>
      <c r="N596" s="2"/>
      <c r="O596" s="2"/>
      <c r="P596" s="2"/>
      <c r="Q596" s="2"/>
      <c r="R596" s="2"/>
      <c r="S596" s="2"/>
    </row>
    <row r="597" spans="1:19" ht="15.75" x14ac:dyDescent="0.25">
      <c r="A597" s="24"/>
      <c r="B597" s="2"/>
      <c r="C597" s="2"/>
      <c r="D597" s="2"/>
      <c r="E597" s="2"/>
      <c r="F597" s="2"/>
      <c r="G597" s="2"/>
      <c r="H597" s="2"/>
      <c r="I597" s="2"/>
      <c r="J597" s="2"/>
      <c r="K597" s="2"/>
      <c r="L597" s="2"/>
      <c r="M597" s="2"/>
      <c r="N597" s="2"/>
      <c r="O597" s="2"/>
      <c r="P597" s="2"/>
      <c r="Q597" s="2"/>
      <c r="R597" s="2"/>
      <c r="S597" s="2"/>
    </row>
    <row r="598" spans="1:19" ht="15.75" x14ac:dyDescent="0.25">
      <c r="A598" s="24"/>
      <c r="B598" s="2"/>
      <c r="C598" s="2"/>
      <c r="D598" s="2"/>
      <c r="E598" s="2"/>
      <c r="F598" s="2"/>
      <c r="G598" s="2"/>
      <c r="H598" s="2"/>
      <c r="I598" s="2"/>
      <c r="J598" s="2"/>
      <c r="K598" s="2"/>
      <c r="L598" s="2"/>
      <c r="M598" s="2"/>
      <c r="N598" s="2"/>
      <c r="O598" s="2"/>
      <c r="P598" s="2"/>
      <c r="Q598" s="2"/>
      <c r="R598" s="2"/>
      <c r="S598" s="2"/>
    </row>
    <row r="599" spans="1:19" ht="15.75" x14ac:dyDescent="0.25">
      <c r="A599" s="24"/>
      <c r="B599" s="2"/>
      <c r="C599" s="2"/>
      <c r="D599" s="2"/>
      <c r="E599" s="2"/>
      <c r="F599" s="2"/>
      <c r="G599" s="2"/>
      <c r="H599" s="2"/>
      <c r="I599" s="2"/>
      <c r="J599" s="2"/>
      <c r="K599" s="2"/>
      <c r="L599" s="2"/>
      <c r="M599" s="2"/>
      <c r="N599" s="2"/>
      <c r="O599" s="2"/>
      <c r="P599" s="2"/>
      <c r="Q599" s="2"/>
      <c r="R599" s="2"/>
      <c r="S599" s="2"/>
    </row>
    <row r="600" spans="1:19" ht="15.75" x14ac:dyDescent="0.25">
      <c r="A600" s="24"/>
      <c r="B600" s="2"/>
      <c r="C600" s="2"/>
      <c r="D600" s="2"/>
      <c r="E600" s="2"/>
      <c r="F600" s="2"/>
      <c r="G600" s="2"/>
      <c r="H600" s="2"/>
      <c r="I600" s="2"/>
      <c r="J600" s="2"/>
      <c r="K600" s="2"/>
      <c r="L600" s="2"/>
      <c r="M600" s="2"/>
      <c r="N600" s="2"/>
      <c r="O600" s="2"/>
      <c r="P600" s="2"/>
      <c r="Q600" s="2"/>
      <c r="R600" s="2"/>
      <c r="S600" s="2"/>
    </row>
    <row r="601" spans="1:19" ht="15.75" x14ac:dyDescent="0.25">
      <c r="A601" s="24"/>
      <c r="B601" s="2"/>
      <c r="C601" s="2"/>
      <c r="D601" s="2"/>
      <c r="E601" s="2"/>
      <c r="F601" s="2"/>
      <c r="G601" s="2"/>
      <c r="H601" s="2"/>
      <c r="I601" s="2"/>
      <c r="J601" s="2"/>
      <c r="K601" s="2"/>
      <c r="L601" s="2"/>
      <c r="M601" s="2"/>
      <c r="N601" s="2"/>
      <c r="O601" s="2"/>
      <c r="P601" s="2"/>
      <c r="Q601" s="2"/>
      <c r="R601" s="2"/>
      <c r="S601" s="2"/>
    </row>
    <row r="602" spans="1:19" ht="15.75" x14ac:dyDescent="0.25">
      <c r="A602" s="24"/>
      <c r="B602" s="2"/>
      <c r="C602" s="2"/>
      <c r="D602" s="2"/>
      <c r="E602" s="2"/>
      <c r="F602" s="2"/>
      <c r="G602" s="2"/>
      <c r="H602" s="2"/>
      <c r="I602" s="2"/>
      <c r="J602" s="2"/>
      <c r="K602" s="2"/>
      <c r="L602" s="2"/>
      <c r="M602" s="2"/>
      <c r="N602" s="2"/>
      <c r="O602" s="2"/>
      <c r="P602" s="2"/>
      <c r="Q602" s="2"/>
      <c r="R602" s="2"/>
      <c r="S602" s="2"/>
    </row>
    <row r="603" spans="1:19" ht="15.75" x14ac:dyDescent="0.25">
      <c r="A603" s="24"/>
      <c r="B603" s="2"/>
      <c r="C603" s="2"/>
      <c r="D603" s="2"/>
      <c r="E603" s="2"/>
      <c r="F603" s="2"/>
      <c r="G603" s="2"/>
      <c r="H603" s="2"/>
      <c r="I603" s="2"/>
      <c r="J603" s="2"/>
      <c r="K603" s="2"/>
      <c r="L603" s="2"/>
      <c r="M603" s="2"/>
      <c r="N603" s="2"/>
      <c r="O603" s="2"/>
      <c r="P603" s="2"/>
      <c r="Q603" s="2"/>
      <c r="R603" s="2"/>
      <c r="S603" s="2"/>
    </row>
    <row r="604" spans="1:19" ht="15.75" x14ac:dyDescent="0.25">
      <c r="A604" s="24"/>
      <c r="B604" s="2"/>
      <c r="C604" s="2"/>
      <c r="D604" s="2"/>
      <c r="E604" s="2"/>
      <c r="F604" s="2"/>
      <c r="G604" s="2"/>
      <c r="H604" s="2"/>
      <c r="I604" s="2"/>
      <c r="J604" s="2"/>
      <c r="K604" s="2"/>
      <c r="L604" s="2"/>
      <c r="M604" s="2"/>
      <c r="N604" s="2"/>
      <c r="O604" s="2"/>
      <c r="P604" s="2"/>
      <c r="Q604" s="2"/>
      <c r="R604" s="2"/>
      <c r="S604" s="2"/>
    </row>
    <row r="605" spans="1:19" ht="15.75" x14ac:dyDescent="0.25">
      <c r="A605" s="24"/>
      <c r="B605" s="2"/>
      <c r="C605" s="2"/>
      <c r="D605" s="2"/>
      <c r="E605" s="2"/>
      <c r="F605" s="2"/>
      <c r="G605" s="2"/>
      <c r="H605" s="2"/>
      <c r="I605" s="2"/>
      <c r="J605" s="2"/>
      <c r="K605" s="2"/>
      <c r="L605" s="2"/>
      <c r="M605" s="2"/>
      <c r="N605" s="2"/>
      <c r="O605" s="2"/>
      <c r="P605" s="2"/>
      <c r="Q605" s="2"/>
      <c r="R605" s="2"/>
      <c r="S605" s="2"/>
    </row>
    <row r="606" spans="1:19" ht="15.75" x14ac:dyDescent="0.25">
      <c r="A606" s="24"/>
      <c r="B606" s="2"/>
      <c r="C606" s="2"/>
      <c r="D606" s="2"/>
      <c r="E606" s="2"/>
      <c r="F606" s="2"/>
      <c r="G606" s="2"/>
      <c r="H606" s="2"/>
      <c r="I606" s="2"/>
      <c r="J606" s="2"/>
      <c r="K606" s="2"/>
      <c r="L606" s="2"/>
      <c r="M606" s="2"/>
      <c r="N606" s="2"/>
      <c r="O606" s="2"/>
      <c r="P606" s="2"/>
      <c r="Q606" s="2"/>
      <c r="R606" s="2"/>
      <c r="S606" s="2"/>
    </row>
    <row r="607" spans="1:19" ht="15.75" x14ac:dyDescent="0.25">
      <c r="A607" s="24"/>
      <c r="B607" s="2"/>
      <c r="C607" s="2"/>
      <c r="D607" s="2"/>
      <c r="E607" s="2"/>
      <c r="F607" s="2"/>
      <c r="G607" s="2"/>
      <c r="H607" s="2"/>
      <c r="I607" s="2"/>
      <c r="J607" s="2"/>
      <c r="K607" s="2"/>
      <c r="L607" s="2"/>
      <c r="M607" s="2"/>
      <c r="N607" s="2"/>
      <c r="O607" s="2"/>
      <c r="P607" s="2"/>
      <c r="Q607" s="2"/>
      <c r="R607" s="2"/>
      <c r="S607" s="2"/>
    </row>
    <row r="608" spans="1:19" ht="15.75" x14ac:dyDescent="0.25">
      <c r="A608" s="24"/>
      <c r="B608" s="2"/>
      <c r="C608" s="2"/>
      <c r="D608" s="2"/>
      <c r="E608" s="2"/>
      <c r="F608" s="2"/>
      <c r="G608" s="2"/>
      <c r="H608" s="2"/>
      <c r="I608" s="2"/>
      <c r="J608" s="2"/>
      <c r="K608" s="2"/>
      <c r="L608" s="2"/>
      <c r="M608" s="2"/>
      <c r="N608" s="2"/>
      <c r="O608" s="2"/>
      <c r="P608" s="2"/>
      <c r="Q608" s="2"/>
      <c r="R608" s="2"/>
      <c r="S608" s="2"/>
    </row>
    <row r="609" spans="1:19" ht="15.75" x14ac:dyDescent="0.25">
      <c r="A609" s="24"/>
      <c r="B609" s="2"/>
      <c r="C609" s="2"/>
      <c r="D609" s="2"/>
      <c r="E609" s="2"/>
      <c r="F609" s="2"/>
      <c r="G609" s="2"/>
      <c r="H609" s="2"/>
      <c r="I609" s="2"/>
      <c r="J609" s="2"/>
      <c r="K609" s="2"/>
      <c r="L609" s="2"/>
      <c r="M609" s="2"/>
      <c r="N609" s="2"/>
      <c r="O609" s="2"/>
      <c r="P609" s="2"/>
      <c r="Q609" s="2"/>
      <c r="R609" s="2"/>
      <c r="S609" s="2"/>
    </row>
    <row r="610" spans="1:19" ht="15.75" x14ac:dyDescent="0.25">
      <c r="A610" s="24"/>
      <c r="B610" s="2"/>
      <c r="C610" s="2"/>
      <c r="D610" s="2"/>
      <c r="E610" s="2"/>
      <c r="F610" s="2"/>
      <c r="G610" s="2"/>
      <c r="H610" s="2"/>
      <c r="I610" s="2"/>
      <c r="J610" s="2"/>
      <c r="K610" s="2"/>
      <c r="L610" s="2"/>
      <c r="M610" s="2"/>
      <c r="N610" s="2"/>
      <c r="O610" s="2"/>
      <c r="P610" s="2"/>
      <c r="Q610" s="2"/>
      <c r="R610" s="2"/>
      <c r="S610" s="2"/>
    </row>
    <row r="611" spans="1:19" ht="15.75" x14ac:dyDescent="0.25">
      <c r="A611" s="24"/>
      <c r="B611" s="2"/>
      <c r="C611" s="2"/>
      <c r="D611" s="2"/>
      <c r="E611" s="2"/>
      <c r="F611" s="2"/>
      <c r="G611" s="2"/>
      <c r="H611" s="2"/>
      <c r="I611" s="2"/>
      <c r="J611" s="2"/>
      <c r="K611" s="2"/>
      <c r="L611" s="2"/>
      <c r="M611" s="2"/>
      <c r="N611" s="2"/>
      <c r="O611" s="2"/>
      <c r="P611" s="2"/>
      <c r="Q611" s="2"/>
      <c r="R611" s="2"/>
      <c r="S611" s="2"/>
    </row>
    <row r="612" spans="1:19" ht="15.75" x14ac:dyDescent="0.25">
      <c r="A612" s="24"/>
      <c r="B612" s="2"/>
      <c r="C612" s="2"/>
      <c r="D612" s="2"/>
      <c r="E612" s="2"/>
      <c r="F612" s="2"/>
      <c r="G612" s="2"/>
      <c r="H612" s="2"/>
      <c r="I612" s="2"/>
      <c r="J612" s="2"/>
      <c r="K612" s="2"/>
      <c r="L612" s="2"/>
      <c r="M612" s="2"/>
      <c r="N612" s="2"/>
      <c r="O612" s="2"/>
      <c r="P612" s="2"/>
      <c r="Q612" s="2"/>
      <c r="R612" s="2"/>
      <c r="S612" s="2"/>
    </row>
    <row r="613" spans="1:19" ht="15.75" x14ac:dyDescent="0.25">
      <c r="A613" s="24"/>
      <c r="B613" s="2"/>
      <c r="C613" s="2"/>
      <c r="D613" s="2"/>
      <c r="E613" s="2"/>
      <c r="F613" s="2"/>
      <c r="G613" s="2"/>
      <c r="H613" s="2"/>
      <c r="I613" s="2"/>
      <c r="J613" s="2"/>
      <c r="K613" s="2"/>
      <c r="L613" s="2"/>
      <c r="M613" s="2"/>
      <c r="N613" s="2"/>
      <c r="O613" s="2"/>
      <c r="P613" s="2"/>
      <c r="Q613" s="2"/>
      <c r="R613" s="2"/>
      <c r="S613" s="2"/>
    </row>
    <row r="614" spans="1:19" ht="15.75" x14ac:dyDescent="0.25">
      <c r="A614" s="24"/>
      <c r="B614" s="2"/>
      <c r="C614" s="2"/>
      <c r="D614" s="2"/>
      <c r="E614" s="2"/>
      <c r="F614" s="2"/>
      <c r="G614" s="2"/>
      <c r="H614" s="2"/>
      <c r="I614" s="2"/>
      <c r="J614" s="2"/>
      <c r="K614" s="2"/>
      <c r="L614" s="2"/>
      <c r="M614" s="2"/>
      <c r="N614" s="2"/>
      <c r="O614" s="2"/>
      <c r="P614" s="2"/>
      <c r="Q614" s="2"/>
      <c r="R614" s="2"/>
      <c r="S614" s="2"/>
    </row>
    <row r="615" spans="1:19" ht="15.75" x14ac:dyDescent="0.25">
      <c r="A615" s="24"/>
      <c r="B615" s="2"/>
      <c r="C615" s="2"/>
      <c r="D615" s="2"/>
      <c r="E615" s="2"/>
      <c r="F615" s="2"/>
      <c r="G615" s="2"/>
      <c r="H615" s="2"/>
      <c r="I615" s="2"/>
      <c r="J615" s="2"/>
      <c r="K615" s="2"/>
      <c r="L615" s="2"/>
      <c r="M615" s="2"/>
      <c r="N615" s="2"/>
      <c r="O615" s="2"/>
      <c r="P615" s="2"/>
      <c r="Q615" s="2"/>
      <c r="R615" s="2"/>
      <c r="S615" s="2"/>
    </row>
    <row r="616" spans="1:19" ht="15.75" x14ac:dyDescent="0.25">
      <c r="A616" s="24"/>
      <c r="B616" s="2"/>
      <c r="C616" s="2"/>
      <c r="D616" s="2"/>
      <c r="E616" s="2"/>
      <c r="F616" s="2"/>
      <c r="G616" s="2"/>
      <c r="H616" s="2"/>
      <c r="I616" s="2"/>
      <c r="J616" s="2"/>
      <c r="K616" s="2"/>
      <c r="L616" s="2"/>
      <c r="M616" s="2"/>
      <c r="N616" s="2"/>
      <c r="O616" s="2"/>
      <c r="P616" s="2"/>
      <c r="Q616" s="2"/>
      <c r="R616" s="2"/>
      <c r="S616" s="2"/>
    </row>
    <row r="617" spans="1:19" ht="15.75" x14ac:dyDescent="0.25">
      <c r="A617" s="24"/>
      <c r="B617" s="2"/>
      <c r="C617" s="2"/>
      <c r="D617" s="2"/>
      <c r="E617" s="2"/>
      <c r="F617" s="2"/>
      <c r="G617" s="2"/>
      <c r="H617" s="2"/>
      <c r="I617" s="2"/>
      <c r="J617" s="2"/>
      <c r="K617" s="2"/>
      <c r="L617" s="2"/>
      <c r="M617" s="2"/>
      <c r="N617" s="2"/>
      <c r="O617" s="2"/>
      <c r="P617" s="2"/>
      <c r="Q617" s="2"/>
      <c r="R617" s="2"/>
      <c r="S617" s="2"/>
    </row>
    <row r="618" spans="1:19" ht="15.75" x14ac:dyDescent="0.25">
      <c r="A618" s="24"/>
      <c r="B618" s="2"/>
      <c r="C618" s="2"/>
      <c r="D618" s="2"/>
      <c r="E618" s="2"/>
      <c r="F618" s="2"/>
      <c r="G618" s="2"/>
      <c r="H618" s="2"/>
      <c r="I618" s="2"/>
      <c r="J618" s="2"/>
      <c r="K618" s="2"/>
      <c r="L618" s="2"/>
      <c r="M618" s="2"/>
      <c r="N618" s="2"/>
      <c r="O618" s="2"/>
      <c r="P618" s="2"/>
      <c r="Q618" s="2"/>
      <c r="R618" s="2"/>
      <c r="S618" s="2"/>
    </row>
    <row r="619" spans="1:19" ht="15.75" x14ac:dyDescent="0.25">
      <c r="A619" s="24"/>
      <c r="B619" s="2"/>
      <c r="C619" s="2"/>
      <c r="D619" s="2"/>
      <c r="E619" s="2"/>
      <c r="F619" s="2"/>
      <c r="G619" s="2"/>
      <c r="H619" s="2"/>
      <c r="I619" s="2"/>
      <c r="J619" s="2"/>
      <c r="K619" s="2"/>
      <c r="L619" s="2"/>
      <c r="M619" s="2"/>
      <c r="N619" s="2"/>
      <c r="O619" s="2"/>
      <c r="P619" s="2"/>
      <c r="Q619" s="2"/>
      <c r="R619" s="2"/>
      <c r="S619" s="2"/>
    </row>
    <row r="620" spans="1:19" ht="15.75" x14ac:dyDescent="0.25">
      <c r="A620" s="24"/>
      <c r="B620" s="2"/>
      <c r="C620" s="2"/>
      <c r="D620" s="2"/>
      <c r="E620" s="2"/>
      <c r="F620" s="2"/>
      <c r="G620" s="2"/>
      <c r="H620" s="2"/>
      <c r="I620" s="2"/>
      <c r="J620" s="2"/>
      <c r="K620" s="2"/>
      <c r="L620" s="2"/>
      <c r="M620" s="2"/>
      <c r="N620" s="2"/>
      <c r="O620" s="2"/>
      <c r="P620" s="2"/>
      <c r="Q620" s="2"/>
      <c r="R620" s="2"/>
      <c r="S620" s="2"/>
    </row>
    <row r="621" spans="1:19" ht="15.75" x14ac:dyDescent="0.25">
      <c r="A621" s="24"/>
      <c r="B621" s="2"/>
      <c r="C621" s="2"/>
      <c r="D621" s="2"/>
      <c r="E621" s="2"/>
      <c r="F621" s="2"/>
      <c r="G621" s="2"/>
      <c r="H621" s="2"/>
      <c r="I621" s="2"/>
      <c r="J621" s="2"/>
      <c r="K621" s="2"/>
      <c r="L621" s="2"/>
      <c r="M621" s="2"/>
      <c r="N621" s="2"/>
      <c r="O621" s="2"/>
      <c r="P621" s="2"/>
      <c r="Q621" s="2"/>
      <c r="R621" s="2"/>
      <c r="S621" s="2"/>
    </row>
    <row r="622" spans="1:19" ht="15.75" x14ac:dyDescent="0.25">
      <c r="A622" s="24"/>
      <c r="B622" s="2"/>
      <c r="C622" s="2"/>
      <c r="D622" s="2"/>
      <c r="E622" s="2"/>
      <c r="F622" s="2"/>
      <c r="G622" s="2"/>
      <c r="H622" s="2"/>
      <c r="I622" s="2"/>
      <c r="J622" s="2"/>
      <c r="K622" s="2"/>
      <c r="L622" s="2"/>
      <c r="M622" s="2"/>
      <c r="N622" s="2"/>
      <c r="O622" s="2"/>
      <c r="P622" s="2"/>
      <c r="Q622" s="2"/>
      <c r="R622" s="2"/>
      <c r="S622" s="2"/>
    </row>
    <row r="623" spans="1:19" ht="15.75" x14ac:dyDescent="0.25">
      <c r="A623" s="24"/>
      <c r="B623" s="2"/>
      <c r="C623" s="2"/>
      <c r="D623" s="2"/>
      <c r="E623" s="2"/>
      <c r="F623" s="2"/>
      <c r="G623" s="2"/>
      <c r="H623" s="2"/>
      <c r="I623" s="2"/>
      <c r="J623" s="2"/>
      <c r="K623" s="2"/>
      <c r="L623" s="2"/>
      <c r="M623" s="2"/>
      <c r="N623" s="2"/>
      <c r="O623" s="2"/>
      <c r="P623" s="2"/>
      <c r="Q623" s="2"/>
      <c r="R623" s="2"/>
      <c r="S623" s="2"/>
    </row>
    <row r="624" spans="1:19" ht="15.75" x14ac:dyDescent="0.25">
      <c r="A624" s="24"/>
      <c r="B624" s="2"/>
      <c r="C624" s="2"/>
      <c r="D624" s="2"/>
      <c r="E624" s="2"/>
      <c r="F624" s="2"/>
      <c r="G624" s="2"/>
      <c r="H624" s="2"/>
      <c r="I624" s="2"/>
      <c r="J624" s="2"/>
      <c r="K624" s="2"/>
      <c r="L624" s="2"/>
      <c r="M624" s="2"/>
      <c r="N624" s="2"/>
      <c r="O624" s="2"/>
      <c r="P624" s="2"/>
      <c r="Q624" s="2"/>
      <c r="R624" s="2"/>
      <c r="S624" s="2"/>
    </row>
    <row r="625" spans="1:19" ht="15.75" x14ac:dyDescent="0.25">
      <c r="A625" s="24"/>
      <c r="B625" s="2"/>
      <c r="C625" s="2"/>
      <c r="D625" s="2"/>
      <c r="E625" s="2"/>
      <c r="F625" s="2"/>
      <c r="G625" s="2"/>
      <c r="H625" s="2"/>
      <c r="I625" s="2"/>
      <c r="J625" s="2"/>
      <c r="K625" s="2"/>
      <c r="L625" s="2"/>
      <c r="M625" s="2"/>
      <c r="N625" s="2"/>
      <c r="O625" s="2"/>
      <c r="P625" s="2"/>
      <c r="Q625" s="2"/>
      <c r="R625" s="2"/>
      <c r="S625" s="2"/>
    </row>
    <row r="626" spans="1:19" ht="15.75" x14ac:dyDescent="0.25">
      <c r="A626" s="24"/>
      <c r="B626" s="2"/>
      <c r="C626" s="2"/>
      <c r="D626" s="2"/>
      <c r="E626" s="2"/>
      <c r="F626" s="2"/>
      <c r="G626" s="2"/>
      <c r="H626" s="2"/>
      <c r="I626" s="2"/>
      <c r="J626" s="2"/>
      <c r="K626" s="2"/>
      <c r="L626" s="2"/>
      <c r="M626" s="2"/>
      <c r="N626" s="2"/>
      <c r="O626" s="2"/>
      <c r="P626" s="2"/>
      <c r="Q626" s="2"/>
      <c r="R626" s="2"/>
      <c r="S626" s="2"/>
    </row>
    <row r="627" spans="1:19" ht="15.75" x14ac:dyDescent="0.25">
      <c r="A627" s="24"/>
      <c r="B627" s="2"/>
      <c r="C627" s="2"/>
      <c r="D627" s="2"/>
      <c r="E627" s="2"/>
      <c r="F627" s="2"/>
      <c r="G627" s="2"/>
      <c r="H627" s="2"/>
      <c r="I627" s="2"/>
      <c r="J627" s="2"/>
      <c r="K627" s="2"/>
      <c r="L627" s="2"/>
      <c r="M627" s="2"/>
      <c r="N627" s="2"/>
      <c r="O627" s="2"/>
      <c r="P627" s="2"/>
      <c r="Q627" s="2"/>
      <c r="R627" s="2"/>
      <c r="S627" s="2"/>
    </row>
    <row r="628" spans="1:19" ht="15.75" x14ac:dyDescent="0.25">
      <c r="A628" s="24"/>
      <c r="B628" s="2"/>
      <c r="C628" s="2"/>
      <c r="D628" s="2"/>
      <c r="E628" s="2"/>
      <c r="F628" s="2"/>
      <c r="G628" s="2"/>
      <c r="H628" s="2"/>
      <c r="I628" s="2"/>
      <c r="J628" s="2"/>
      <c r="K628" s="2"/>
      <c r="L628" s="2"/>
      <c r="M628" s="2"/>
      <c r="N628" s="2"/>
      <c r="O628" s="2"/>
      <c r="P628" s="2"/>
      <c r="Q628" s="2"/>
      <c r="R628" s="2"/>
      <c r="S628" s="2"/>
    </row>
    <row r="629" spans="1:19" ht="15.75" x14ac:dyDescent="0.25">
      <c r="A629" s="24"/>
      <c r="B629" s="2"/>
      <c r="C629" s="2"/>
      <c r="D629" s="2"/>
      <c r="E629" s="2"/>
      <c r="F629" s="2"/>
      <c r="G629" s="2"/>
      <c r="H629" s="2"/>
      <c r="I629" s="2"/>
      <c r="J629" s="2"/>
      <c r="K629" s="2"/>
      <c r="L629" s="2"/>
      <c r="M629" s="2"/>
      <c r="N629" s="2"/>
      <c r="O629" s="2"/>
      <c r="P629" s="2"/>
      <c r="Q629" s="2"/>
      <c r="R629" s="2"/>
      <c r="S629" s="2"/>
    </row>
    <row r="630" spans="1:19" ht="15.75" x14ac:dyDescent="0.25">
      <c r="A630" s="24"/>
      <c r="B630" s="2"/>
      <c r="C630" s="2"/>
      <c r="D630" s="2"/>
      <c r="E630" s="2"/>
      <c r="F630" s="2"/>
      <c r="G630" s="2"/>
      <c r="H630" s="2"/>
      <c r="I630" s="2"/>
      <c r="J630" s="2"/>
      <c r="K630" s="2"/>
      <c r="L630" s="2"/>
      <c r="M630" s="2"/>
      <c r="N630" s="2"/>
      <c r="O630" s="2"/>
      <c r="P630" s="2"/>
      <c r="Q630" s="2"/>
      <c r="R630" s="2"/>
      <c r="S630" s="2"/>
    </row>
    <row r="631" spans="1:19" ht="15.75" x14ac:dyDescent="0.25">
      <c r="A631" s="24"/>
      <c r="B631" s="2"/>
      <c r="C631" s="2"/>
      <c r="D631" s="2"/>
      <c r="E631" s="2"/>
      <c r="F631" s="2"/>
      <c r="G631" s="2"/>
      <c r="H631" s="2"/>
      <c r="I631" s="2"/>
      <c r="J631" s="2"/>
      <c r="K631" s="2"/>
      <c r="L631" s="2"/>
      <c r="M631" s="2"/>
      <c r="N631" s="2"/>
      <c r="O631" s="2"/>
      <c r="P631" s="2"/>
      <c r="Q631" s="2"/>
      <c r="R631" s="2"/>
      <c r="S631" s="2"/>
    </row>
    <row r="632" spans="1:19" ht="15.75" x14ac:dyDescent="0.25">
      <c r="A632" s="24"/>
      <c r="B632" s="2"/>
      <c r="C632" s="2"/>
      <c r="D632" s="2"/>
      <c r="E632" s="2"/>
      <c r="F632" s="2"/>
      <c r="G632" s="2"/>
      <c r="H632" s="2"/>
      <c r="I632" s="2"/>
      <c r="J632" s="2"/>
      <c r="K632" s="2"/>
      <c r="L632" s="2"/>
      <c r="M632" s="2"/>
      <c r="N632" s="2"/>
      <c r="O632" s="2"/>
      <c r="P632" s="2"/>
      <c r="Q632" s="2"/>
      <c r="R632" s="2"/>
      <c r="S632" s="2"/>
    </row>
    <row r="633" spans="1:19" ht="15.75" x14ac:dyDescent="0.25">
      <c r="A633" s="24"/>
      <c r="B633" s="2"/>
      <c r="C633" s="2"/>
      <c r="D633" s="2"/>
      <c r="E633" s="2"/>
      <c r="F633" s="2"/>
      <c r="G633" s="2"/>
      <c r="H633" s="2"/>
      <c r="I633" s="2"/>
      <c r="J633" s="2"/>
      <c r="K633" s="2"/>
      <c r="L633" s="2"/>
      <c r="M633" s="2"/>
      <c r="N633" s="2"/>
      <c r="O633" s="2"/>
      <c r="P633" s="2"/>
      <c r="Q633" s="2"/>
      <c r="R633" s="2"/>
      <c r="S633" s="2"/>
    </row>
    <row r="634" spans="1:19" ht="15.75" x14ac:dyDescent="0.25">
      <c r="A634" s="24"/>
      <c r="B634" s="2"/>
      <c r="C634" s="2"/>
      <c r="D634" s="2"/>
      <c r="E634" s="2"/>
      <c r="F634" s="2"/>
      <c r="G634" s="2"/>
      <c r="H634" s="2"/>
      <c r="I634" s="2"/>
      <c r="J634" s="2"/>
      <c r="K634" s="2"/>
      <c r="L634" s="2"/>
      <c r="M634" s="2"/>
      <c r="N634" s="2"/>
      <c r="O634" s="2"/>
      <c r="P634" s="2"/>
      <c r="Q634" s="2"/>
      <c r="R634" s="2"/>
      <c r="S634" s="2"/>
    </row>
    <row r="635" spans="1:19" ht="15.75" x14ac:dyDescent="0.25">
      <c r="A635" s="24"/>
      <c r="B635" s="2"/>
      <c r="C635" s="2"/>
      <c r="D635" s="2"/>
      <c r="E635" s="2"/>
      <c r="F635" s="2"/>
      <c r="G635" s="2"/>
      <c r="H635" s="2"/>
      <c r="I635" s="2"/>
      <c r="J635" s="2"/>
      <c r="K635" s="2"/>
      <c r="L635" s="2"/>
      <c r="M635" s="2"/>
      <c r="N635" s="2"/>
      <c r="O635" s="2"/>
      <c r="P635" s="2"/>
      <c r="Q635" s="2"/>
      <c r="R635" s="2"/>
      <c r="S635" s="2"/>
    </row>
    <row r="636" spans="1:19" ht="15.75" x14ac:dyDescent="0.25">
      <c r="A636" s="24"/>
      <c r="B636" s="2"/>
      <c r="C636" s="2"/>
      <c r="D636" s="2"/>
      <c r="E636" s="2"/>
      <c r="F636" s="2"/>
      <c r="G636" s="2"/>
      <c r="H636" s="2"/>
      <c r="I636" s="2"/>
      <c r="J636" s="2"/>
      <c r="K636" s="2"/>
      <c r="L636" s="2"/>
      <c r="M636" s="2"/>
      <c r="N636" s="2"/>
      <c r="O636" s="2"/>
      <c r="P636" s="2"/>
      <c r="Q636" s="2"/>
      <c r="R636" s="2"/>
      <c r="S636" s="2"/>
    </row>
    <row r="637" spans="1:19" ht="15.75" x14ac:dyDescent="0.25">
      <c r="A637" s="24"/>
      <c r="B637" s="2"/>
      <c r="C637" s="2"/>
      <c r="D637" s="2"/>
      <c r="E637" s="2"/>
      <c r="F637" s="2"/>
      <c r="G637" s="2"/>
      <c r="H637" s="2"/>
      <c r="I637" s="2"/>
      <c r="J637" s="2"/>
      <c r="K637" s="2"/>
      <c r="L637" s="2"/>
      <c r="M637" s="2"/>
      <c r="N637" s="2"/>
      <c r="O637" s="2"/>
      <c r="P637" s="2"/>
      <c r="Q637" s="2"/>
      <c r="R637" s="2"/>
      <c r="S637" s="2"/>
    </row>
    <row r="638" spans="1:19" ht="15.75" x14ac:dyDescent="0.25">
      <c r="A638" s="24"/>
      <c r="B638" s="2"/>
      <c r="C638" s="2"/>
      <c r="D638" s="2"/>
      <c r="E638" s="2"/>
      <c r="F638" s="2"/>
      <c r="G638" s="2"/>
      <c r="H638" s="2"/>
      <c r="I638" s="2"/>
      <c r="J638" s="2"/>
      <c r="K638" s="2"/>
      <c r="L638" s="2"/>
      <c r="M638" s="2"/>
      <c r="N638" s="2"/>
      <c r="O638" s="2"/>
      <c r="P638" s="2"/>
      <c r="Q638" s="2"/>
      <c r="R638" s="2"/>
      <c r="S638" s="2"/>
    </row>
    <row r="639" spans="1:19" ht="15.75" x14ac:dyDescent="0.25">
      <c r="A639" s="24"/>
      <c r="B639" s="2"/>
      <c r="C639" s="2"/>
      <c r="D639" s="2"/>
      <c r="E639" s="2"/>
      <c r="F639" s="2"/>
      <c r="G639" s="2"/>
      <c r="H639" s="2"/>
      <c r="I639" s="2"/>
      <c r="J639" s="2"/>
      <c r="K639" s="2"/>
      <c r="L639" s="2"/>
      <c r="M639" s="2"/>
      <c r="N639" s="2"/>
      <c r="O639" s="2"/>
      <c r="P639" s="2"/>
      <c r="Q639" s="2"/>
      <c r="R639" s="2"/>
      <c r="S639" s="2"/>
    </row>
    <row r="640" spans="1:19" ht="15.75" x14ac:dyDescent="0.25">
      <c r="A640" s="24"/>
      <c r="B640" s="2"/>
      <c r="C640" s="2"/>
      <c r="D640" s="2"/>
      <c r="E640" s="2"/>
      <c r="F640" s="2"/>
      <c r="G640" s="2"/>
      <c r="H640" s="2"/>
      <c r="I640" s="2"/>
      <c r="J640" s="2"/>
      <c r="K640" s="2"/>
      <c r="L640" s="2"/>
      <c r="M640" s="2"/>
      <c r="N640" s="2"/>
      <c r="O640" s="2"/>
      <c r="P640" s="2"/>
      <c r="Q640" s="2"/>
      <c r="R640" s="2"/>
      <c r="S640" s="2"/>
    </row>
    <row r="641" spans="1:19" ht="15.75" x14ac:dyDescent="0.25">
      <c r="A641" s="24"/>
      <c r="B641" s="2"/>
      <c r="C641" s="2"/>
      <c r="D641" s="2"/>
      <c r="E641" s="2"/>
      <c r="F641" s="2"/>
      <c r="G641" s="2"/>
      <c r="H641" s="2"/>
      <c r="I641" s="2"/>
      <c r="J641" s="2"/>
      <c r="K641" s="2"/>
      <c r="L641" s="2"/>
      <c r="M641" s="2"/>
      <c r="N641" s="2"/>
      <c r="O641" s="2"/>
      <c r="P641" s="2"/>
      <c r="Q641" s="2"/>
      <c r="R641" s="2"/>
      <c r="S641" s="2"/>
    </row>
    <row r="642" spans="1:19" ht="15.75" x14ac:dyDescent="0.25">
      <c r="A642" s="24"/>
      <c r="B642" s="2"/>
      <c r="C642" s="2"/>
      <c r="D642" s="2"/>
      <c r="E642" s="2"/>
      <c r="F642" s="2"/>
      <c r="G642" s="2"/>
      <c r="H642" s="2"/>
      <c r="I642" s="2"/>
      <c r="J642" s="2"/>
      <c r="K642" s="2"/>
      <c r="L642" s="2"/>
      <c r="M642" s="2"/>
      <c r="N642" s="2"/>
      <c r="O642" s="2"/>
      <c r="P642" s="2"/>
      <c r="Q642" s="2"/>
      <c r="R642" s="2"/>
      <c r="S642" s="2"/>
    </row>
    <row r="643" spans="1:19" ht="15.75" x14ac:dyDescent="0.25">
      <c r="A643" s="24"/>
      <c r="B643" s="2"/>
      <c r="C643" s="2"/>
      <c r="D643" s="2"/>
      <c r="E643" s="2"/>
      <c r="F643" s="2"/>
      <c r="G643" s="2"/>
      <c r="H643" s="2"/>
      <c r="I643" s="2"/>
      <c r="J643" s="2"/>
      <c r="K643" s="2"/>
      <c r="L643" s="2"/>
      <c r="M643" s="2"/>
      <c r="N643" s="2"/>
      <c r="O643" s="2"/>
      <c r="P643" s="2"/>
      <c r="Q643" s="2"/>
      <c r="R643" s="2"/>
      <c r="S643" s="2"/>
    </row>
    <row r="644" spans="1:19" ht="15.75" x14ac:dyDescent="0.25">
      <c r="A644" s="24"/>
      <c r="B644" s="2"/>
      <c r="C644" s="2"/>
      <c r="D644" s="2"/>
      <c r="E644" s="2"/>
      <c r="F644" s="2"/>
      <c r="G644" s="2"/>
      <c r="H644" s="2"/>
      <c r="I644" s="2"/>
      <c r="J644" s="2"/>
      <c r="K644" s="2"/>
      <c r="L644" s="2"/>
      <c r="M644" s="2"/>
      <c r="N644" s="2"/>
      <c r="O644" s="2"/>
      <c r="P644" s="2"/>
      <c r="Q644" s="2"/>
      <c r="R644" s="2"/>
      <c r="S644" s="2"/>
    </row>
    <row r="645" spans="1:19" ht="15.75" x14ac:dyDescent="0.25">
      <c r="A645" s="24"/>
      <c r="B645" s="2"/>
      <c r="C645" s="2"/>
      <c r="D645" s="2"/>
      <c r="E645" s="2"/>
      <c r="F645" s="2"/>
      <c r="G645" s="2"/>
      <c r="H645" s="2"/>
      <c r="I645" s="2"/>
      <c r="J645" s="2"/>
      <c r="K645" s="2"/>
      <c r="L645" s="2"/>
      <c r="M645" s="2"/>
      <c r="N645" s="2"/>
      <c r="O645" s="2"/>
      <c r="P645" s="2"/>
      <c r="Q645" s="2"/>
      <c r="R645" s="2"/>
      <c r="S645" s="2"/>
    </row>
    <row r="646" spans="1:19" ht="15.75" x14ac:dyDescent="0.25">
      <c r="A646" s="24"/>
      <c r="B646" s="2"/>
      <c r="C646" s="2"/>
      <c r="D646" s="2"/>
      <c r="E646" s="2"/>
      <c r="F646" s="2"/>
      <c r="G646" s="2"/>
      <c r="H646" s="2"/>
      <c r="I646" s="2"/>
      <c r="J646" s="2"/>
      <c r="K646" s="2"/>
      <c r="L646" s="2"/>
      <c r="M646" s="2"/>
      <c r="N646" s="2"/>
      <c r="O646" s="2"/>
      <c r="P646" s="2"/>
      <c r="Q646" s="2"/>
      <c r="R646" s="2"/>
      <c r="S646" s="2"/>
    </row>
    <row r="647" spans="1:19" ht="15.75" x14ac:dyDescent="0.25">
      <c r="A647" s="24"/>
      <c r="B647" s="2"/>
      <c r="C647" s="2"/>
      <c r="D647" s="2"/>
      <c r="E647" s="2"/>
      <c r="F647" s="2"/>
      <c r="G647" s="2"/>
      <c r="H647" s="2"/>
      <c r="I647" s="2"/>
      <c r="J647" s="2"/>
      <c r="K647" s="2"/>
      <c r="L647" s="2"/>
      <c r="M647" s="2"/>
      <c r="N647" s="2"/>
      <c r="O647" s="2"/>
      <c r="P647" s="2"/>
      <c r="Q647" s="2"/>
      <c r="R647" s="2"/>
      <c r="S647" s="2"/>
    </row>
    <row r="648" spans="1:19" ht="15.75" x14ac:dyDescent="0.25">
      <c r="A648" s="24"/>
      <c r="B648" s="2"/>
      <c r="C648" s="2"/>
      <c r="D648" s="2"/>
      <c r="E648" s="2"/>
      <c r="F648" s="2"/>
      <c r="G648" s="2"/>
      <c r="H648" s="2"/>
      <c r="I648" s="2"/>
      <c r="J648" s="2"/>
      <c r="K648" s="2"/>
      <c r="L648" s="2"/>
      <c r="M648" s="2"/>
      <c r="N648" s="2"/>
      <c r="O648" s="2"/>
      <c r="P648" s="2"/>
      <c r="Q648" s="2"/>
      <c r="R648" s="2"/>
      <c r="S648" s="2"/>
    </row>
    <row r="649" spans="1:19" ht="15.75" x14ac:dyDescent="0.25">
      <c r="A649" s="24"/>
      <c r="B649" s="2"/>
      <c r="C649" s="2"/>
      <c r="D649" s="2"/>
      <c r="E649" s="2"/>
      <c r="F649" s="2"/>
      <c r="G649" s="2"/>
      <c r="H649" s="2"/>
      <c r="I649" s="2"/>
      <c r="J649" s="2"/>
      <c r="K649" s="2"/>
      <c r="L649" s="2"/>
      <c r="M649" s="2"/>
      <c r="N649" s="2"/>
      <c r="O649" s="2"/>
      <c r="P649" s="2"/>
      <c r="Q649" s="2"/>
      <c r="R649" s="2"/>
      <c r="S649" s="2"/>
    </row>
    <row r="650" spans="1:19" ht="15.75" x14ac:dyDescent="0.25">
      <c r="A650" s="24"/>
      <c r="B650" s="2"/>
      <c r="C650" s="2"/>
      <c r="D650" s="2"/>
      <c r="E650" s="2"/>
      <c r="F650" s="2"/>
      <c r="G650" s="2"/>
      <c r="H650" s="2"/>
      <c r="I650" s="2"/>
      <c r="J650" s="2"/>
      <c r="K650" s="2"/>
      <c r="L650" s="2"/>
      <c r="M650" s="2"/>
      <c r="N650" s="2"/>
      <c r="O650" s="2"/>
      <c r="P650" s="2"/>
      <c r="Q650" s="2"/>
      <c r="R650" s="2"/>
      <c r="S650" s="2"/>
    </row>
    <row r="651" spans="1:19" ht="15.75" x14ac:dyDescent="0.25">
      <c r="A651" s="24"/>
      <c r="B651" s="2"/>
      <c r="C651" s="2"/>
      <c r="D651" s="2"/>
      <c r="E651" s="2"/>
      <c r="F651" s="2"/>
      <c r="G651" s="2"/>
      <c r="H651" s="2"/>
      <c r="I651" s="2"/>
      <c r="J651" s="2"/>
      <c r="K651" s="2"/>
      <c r="L651" s="2"/>
      <c r="M651" s="2"/>
      <c r="N651" s="2"/>
      <c r="O651" s="2"/>
      <c r="P651" s="2"/>
      <c r="Q651" s="2"/>
      <c r="R651" s="2"/>
      <c r="S651" s="2"/>
    </row>
    <row r="652" spans="1:19" ht="15.75" x14ac:dyDescent="0.25">
      <c r="A652" s="24"/>
      <c r="B652" s="2"/>
      <c r="C652" s="2"/>
      <c r="D652" s="2"/>
      <c r="E652" s="2"/>
      <c r="F652" s="2"/>
      <c r="G652" s="2"/>
      <c r="H652" s="2"/>
      <c r="I652" s="2"/>
      <c r="J652" s="2"/>
      <c r="K652" s="2"/>
      <c r="L652" s="2"/>
      <c r="M652" s="2"/>
      <c r="N652" s="2"/>
      <c r="O652" s="2"/>
      <c r="P652" s="2"/>
      <c r="Q652" s="2"/>
      <c r="R652" s="2"/>
      <c r="S652" s="2"/>
    </row>
    <row r="653" spans="1:19" ht="15.75" x14ac:dyDescent="0.25">
      <c r="A653" s="24"/>
      <c r="B653" s="2"/>
      <c r="C653" s="2"/>
      <c r="D653" s="2"/>
      <c r="E653" s="2"/>
      <c r="F653" s="2"/>
      <c r="G653" s="2"/>
      <c r="H653" s="2"/>
      <c r="I653" s="2"/>
      <c r="J653" s="2"/>
      <c r="K653" s="2"/>
      <c r="L653" s="2"/>
      <c r="M653" s="2"/>
      <c r="N653" s="2"/>
      <c r="O653" s="2"/>
      <c r="P653" s="2"/>
      <c r="Q653" s="2"/>
      <c r="R653" s="2"/>
      <c r="S653" s="2"/>
    </row>
    <row r="654" spans="1:19" ht="15.75" x14ac:dyDescent="0.25">
      <c r="A654" s="24"/>
      <c r="B654" s="2"/>
      <c r="C654" s="2"/>
      <c r="D654" s="2"/>
      <c r="E654" s="2"/>
      <c r="F654" s="2"/>
      <c r="G654" s="2"/>
      <c r="H654" s="2"/>
      <c r="I654" s="2"/>
      <c r="J654" s="2"/>
      <c r="K654" s="2"/>
      <c r="L654" s="2"/>
      <c r="M654" s="2"/>
      <c r="N654" s="2"/>
      <c r="O654" s="2"/>
      <c r="P654" s="2"/>
      <c r="Q654" s="2"/>
      <c r="R654" s="2"/>
      <c r="S654" s="2"/>
    </row>
    <row r="655" spans="1:19" ht="15.75" x14ac:dyDescent="0.25">
      <c r="A655" s="24"/>
      <c r="B655" s="2"/>
      <c r="C655" s="2"/>
      <c r="D655" s="2"/>
      <c r="E655" s="2"/>
      <c r="F655" s="2"/>
      <c r="G655" s="2"/>
      <c r="H655" s="2"/>
      <c r="I655" s="2"/>
      <c r="J655" s="2"/>
      <c r="K655" s="2"/>
      <c r="L655" s="2"/>
      <c r="M655" s="2"/>
      <c r="N655" s="2"/>
      <c r="O655" s="2"/>
      <c r="P655" s="2"/>
      <c r="Q655" s="2"/>
      <c r="R655" s="2"/>
      <c r="S655" s="2"/>
    </row>
    <row r="656" spans="1:19" ht="15.75" x14ac:dyDescent="0.25">
      <c r="A656" s="24"/>
      <c r="B656" s="2"/>
      <c r="C656" s="2"/>
      <c r="D656" s="2"/>
      <c r="E656" s="2"/>
      <c r="F656" s="2"/>
      <c r="G656" s="2"/>
      <c r="H656" s="2"/>
      <c r="I656" s="2"/>
      <c r="J656" s="2"/>
      <c r="K656" s="2"/>
      <c r="L656" s="2"/>
      <c r="M656" s="2"/>
      <c r="N656" s="2"/>
      <c r="O656" s="2"/>
      <c r="P656" s="2"/>
      <c r="Q656" s="2"/>
      <c r="R656" s="2"/>
      <c r="S656" s="2"/>
    </row>
    <row r="657" spans="1:19" ht="15.75" x14ac:dyDescent="0.25">
      <c r="A657" s="24"/>
      <c r="B657" s="2"/>
      <c r="C657" s="2"/>
      <c r="D657" s="2"/>
      <c r="E657" s="2"/>
      <c r="F657" s="2"/>
      <c r="G657" s="2"/>
      <c r="H657" s="2"/>
      <c r="I657" s="2"/>
      <c r="J657" s="2"/>
      <c r="K657" s="2"/>
      <c r="L657" s="2"/>
      <c r="M657" s="2"/>
      <c r="N657" s="2"/>
      <c r="O657" s="2"/>
      <c r="P657" s="2"/>
      <c r="Q657" s="2"/>
      <c r="R657" s="2"/>
      <c r="S657" s="2"/>
    </row>
    <row r="658" spans="1:19" ht="15.75" x14ac:dyDescent="0.25">
      <c r="A658" s="24"/>
      <c r="B658" s="2"/>
      <c r="C658" s="2"/>
      <c r="D658" s="2"/>
      <c r="E658" s="2"/>
      <c r="F658" s="2"/>
      <c r="G658" s="2"/>
      <c r="H658" s="2"/>
      <c r="I658" s="2"/>
      <c r="J658" s="2"/>
      <c r="K658" s="2"/>
      <c r="L658" s="2"/>
      <c r="M658" s="2"/>
      <c r="N658" s="2"/>
      <c r="O658" s="2"/>
      <c r="P658" s="2"/>
      <c r="Q658" s="2"/>
      <c r="R658" s="2"/>
      <c r="S658" s="2"/>
    </row>
    <row r="659" spans="1:19" ht="15.75" x14ac:dyDescent="0.25">
      <c r="A659" s="24"/>
      <c r="B659" s="2"/>
      <c r="C659" s="2"/>
      <c r="D659" s="2"/>
      <c r="E659" s="2"/>
      <c r="F659" s="2"/>
      <c r="G659" s="2"/>
      <c r="H659" s="2"/>
      <c r="I659" s="2"/>
      <c r="J659" s="2"/>
      <c r="K659" s="2"/>
      <c r="L659" s="2"/>
      <c r="M659" s="2"/>
      <c r="N659" s="2"/>
      <c r="O659" s="2"/>
      <c r="P659" s="2"/>
      <c r="Q659" s="2"/>
      <c r="R659" s="2"/>
      <c r="S659" s="2"/>
    </row>
    <row r="660" spans="1:19" ht="15.75" x14ac:dyDescent="0.25">
      <c r="A660" s="24"/>
      <c r="B660" s="2"/>
      <c r="C660" s="2"/>
      <c r="D660" s="2"/>
      <c r="E660" s="2"/>
      <c r="F660" s="2"/>
      <c r="G660" s="2"/>
      <c r="H660" s="2"/>
      <c r="I660" s="2"/>
      <c r="J660" s="2"/>
      <c r="K660" s="2"/>
      <c r="L660" s="2"/>
      <c r="M660" s="2"/>
      <c r="N660" s="2"/>
      <c r="O660" s="2"/>
      <c r="P660" s="2"/>
      <c r="Q660" s="2"/>
      <c r="R660" s="2"/>
      <c r="S660" s="2"/>
    </row>
    <row r="661" spans="1:19" ht="15.75" x14ac:dyDescent="0.25">
      <c r="A661" s="24"/>
      <c r="B661" s="2"/>
      <c r="C661" s="2"/>
      <c r="D661" s="2"/>
      <c r="E661" s="2"/>
      <c r="F661" s="2"/>
      <c r="G661" s="2"/>
      <c r="H661" s="2"/>
      <c r="I661" s="2"/>
      <c r="J661" s="2"/>
      <c r="K661" s="2"/>
      <c r="L661" s="2"/>
      <c r="M661" s="2"/>
      <c r="N661" s="2"/>
      <c r="O661" s="2"/>
      <c r="P661" s="2"/>
      <c r="Q661" s="2"/>
      <c r="R661" s="2"/>
      <c r="S661" s="2"/>
    </row>
    <row r="662" spans="1:19" ht="15.75" x14ac:dyDescent="0.25">
      <c r="A662" s="24"/>
      <c r="B662" s="2"/>
      <c r="C662" s="2"/>
      <c r="D662" s="2"/>
      <c r="E662" s="2"/>
      <c r="F662" s="2"/>
      <c r="G662" s="2"/>
      <c r="H662" s="2"/>
      <c r="I662" s="2"/>
      <c r="J662" s="2"/>
      <c r="K662" s="2"/>
      <c r="L662" s="2"/>
      <c r="M662" s="2"/>
      <c r="N662" s="2"/>
      <c r="O662" s="2"/>
      <c r="P662" s="2"/>
      <c r="Q662" s="2"/>
      <c r="R662" s="2"/>
      <c r="S662" s="2"/>
    </row>
    <row r="663" spans="1:19" ht="15.75" x14ac:dyDescent="0.25">
      <c r="A663" s="24"/>
      <c r="B663" s="2"/>
      <c r="C663" s="2"/>
      <c r="D663" s="2"/>
      <c r="E663" s="2"/>
      <c r="F663" s="2"/>
      <c r="G663" s="2"/>
      <c r="H663" s="2"/>
      <c r="I663" s="2"/>
      <c r="J663" s="2"/>
      <c r="K663" s="2"/>
      <c r="L663" s="2"/>
      <c r="M663" s="2"/>
      <c r="N663" s="2"/>
      <c r="O663" s="2"/>
      <c r="P663" s="2"/>
      <c r="Q663" s="2"/>
      <c r="R663" s="2"/>
      <c r="S663" s="2"/>
    </row>
    <row r="664" spans="1:19" ht="15.75" x14ac:dyDescent="0.25">
      <c r="A664" s="24"/>
      <c r="B664" s="2"/>
      <c r="C664" s="2"/>
      <c r="D664" s="2"/>
      <c r="E664" s="2"/>
      <c r="F664" s="2"/>
      <c r="G664" s="2"/>
      <c r="H664" s="2"/>
      <c r="I664" s="2"/>
      <c r="J664" s="2"/>
      <c r="K664" s="2"/>
      <c r="L664" s="2"/>
      <c r="M664" s="2"/>
      <c r="N664" s="2"/>
      <c r="O664" s="2"/>
      <c r="P664" s="2"/>
      <c r="Q664" s="2"/>
      <c r="R664" s="2"/>
      <c r="S664" s="2"/>
    </row>
    <row r="665" spans="1:19" ht="15.75" x14ac:dyDescent="0.25">
      <c r="A665" s="24"/>
      <c r="B665" s="2"/>
      <c r="C665" s="2"/>
      <c r="D665" s="2"/>
      <c r="E665" s="2"/>
      <c r="F665" s="2"/>
      <c r="G665" s="2"/>
      <c r="H665" s="2"/>
      <c r="I665" s="2"/>
      <c r="J665" s="2"/>
      <c r="K665" s="2"/>
      <c r="L665" s="2"/>
      <c r="M665" s="2"/>
      <c r="N665" s="2"/>
      <c r="O665" s="2"/>
      <c r="P665" s="2"/>
      <c r="Q665" s="2"/>
      <c r="R665" s="2"/>
      <c r="S665" s="2"/>
    </row>
    <row r="666" spans="1:19" ht="15.75" x14ac:dyDescent="0.25">
      <c r="A666" s="24"/>
      <c r="B666" s="2"/>
      <c r="C666" s="2"/>
      <c r="D666" s="2"/>
      <c r="E666" s="2"/>
      <c r="F666" s="2"/>
      <c r="G666" s="2"/>
      <c r="H666" s="2"/>
      <c r="I666" s="2"/>
      <c r="J666" s="2"/>
      <c r="K666" s="2"/>
      <c r="L666" s="2"/>
      <c r="M666" s="2"/>
      <c r="N666" s="2"/>
      <c r="O666" s="2"/>
      <c r="P666" s="2"/>
      <c r="Q666" s="2"/>
      <c r="R666" s="2"/>
      <c r="S666" s="2"/>
    </row>
    <row r="667" spans="1:19" ht="15.75" x14ac:dyDescent="0.25">
      <c r="A667" s="24"/>
      <c r="B667" s="2"/>
      <c r="C667" s="2"/>
      <c r="D667" s="2"/>
      <c r="E667" s="2"/>
      <c r="F667" s="2"/>
      <c r="G667" s="2"/>
      <c r="H667" s="2"/>
      <c r="I667" s="2"/>
      <c r="J667" s="2"/>
      <c r="K667" s="2"/>
      <c r="L667" s="2"/>
      <c r="M667" s="2"/>
      <c r="N667" s="2"/>
      <c r="O667" s="2"/>
      <c r="P667" s="2"/>
      <c r="Q667" s="2"/>
      <c r="R667" s="2"/>
      <c r="S667" s="2"/>
    </row>
    <row r="668" spans="1:19" ht="15.75" x14ac:dyDescent="0.25">
      <c r="A668" s="24"/>
      <c r="B668" s="2"/>
      <c r="C668" s="2"/>
      <c r="D668" s="2"/>
      <c r="E668" s="2"/>
      <c r="F668" s="2"/>
      <c r="G668" s="2"/>
      <c r="H668" s="2"/>
      <c r="I668" s="2"/>
      <c r="J668" s="2"/>
      <c r="K668" s="2"/>
      <c r="L668" s="2"/>
      <c r="M668" s="2"/>
      <c r="N668" s="2"/>
      <c r="O668" s="2"/>
      <c r="P668" s="2"/>
      <c r="Q668" s="2"/>
      <c r="R668" s="2"/>
      <c r="S668" s="2"/>
    </row>
    <row r="669" spans="1:19" ht="15.75" x14ac:dyDescent="0.25">
      <c r="A669" s="24"/>
      <c r="B669" s="2"/>
      <c r="C669" s="2"/>
      <c r="D669" s="2"/>
      <c r="E669" s="2"/>
      <c r="F669" s="2"/>
      <c r="G669" s="2"/>
      <c r="H669" s="2"/>
      <c r="I669" s="2"/>
      <c r="J669" s="2"/>
      <c r="K669" s="2"/>
      <c r="L669" s="2"/>
      <c r="M669" s="2"/>
      <c r="N669" s="2"/>
      <c r="O669" s="2"/>
      <c r="P669" s="2"/>
      <c r="Q669" s="2"/>
      <c r="R669" s="2"/>
      <c r="S669" s="2"/>
    </row>
    <row r="670" spans="1:19" ht="15.75" x14ac:dyDescent="0.25">
      <c r="A670" s="24"/>
      <c r="B670" s="2"/>
      <c r="C670" s="2"/>
      <c r="D670" s="2"/>
      <c r="E670" s="2"/>
      <c r="F670" s="2"/>
      <c r="G670" s="2"/>
      <c r="H670" s="2"/>
      <c r="I670" s="2"/>
      <c r="J670" s="2"/>
      <c r="K670" s="2"/>
      <c r="L670" s="2"/>
      <c r="M670" s="2"/>
      <c r="N670" s="2"/>
      <c r="O670" s="2"/>
      <c r="P670" s="2"/>
      <c r="Q670" s="2"/>
      <c r="R670" s="2"/>
      <c r="S670" s="2"/>
    </row>
    <row r="671" spans="1:19" ht="15.75" x14ac:dyDescent="0.25">
      <c r="A671" s="24"/>
      <c r="B671" s="2"/>
      <c r="C671" s="2"/>
      <c r="D671" s="2"/>
      <c r="E671" s="2"/>
      <c r="F671" s="2"/>
      <c r="G671" s="2"/>
      <c r="H671" s="2"/>
      <c r="I671" s="2"/>
      <c r="J671" s="2"/>
      <c r="K671" s="2"/>
      <c r="L671" s="2"/>
      <c r="M671" s="2"/>
      <c r="N671" s="2"/>
      <c r="O671" s="2"/>
      <c r="P671" s="2"/>
      <c r="Q671" s="2"/>
      <c r="R671" s="2"/>
      <c r="S671" s="2"/>
    </row>
    <row r="672" spans="1:19" ht="15.75" x14ac:dyDescent="0.25">
      <c r="A672" s="24"/>
      <c r="B672" s="2"/>
      <c r="C672" s="2"/>
      <c r="D672" s="2"/>
      <c r="E672" s="2"/>
      <c r="F672" s="2"/>
      <c r="G672" s="2"/>
      <c r="H672" s="2"/>
      <c r="I672" s="2"/>
      <c r="J672" s="2"/>
      <c r="K672" s="2"/>
      <c r="L672" s="2"/>
      <c r="M672" s="2"/>
      <c r="N672" s="2"/>
      <c r="O672" s="2"/>
      <c r="P672" s="2"/>
      <c r="Q672" s="2"/>
      <c r="R672" s="2"/>
      <c r="S672" s="2"/>
    </row>
    <row r="673" spans="1:19" ht="15.75" x14ac:dyDescent="0.25">
      <c r="A673" s="24"/>
      <c r="B673" s="2"/>
      <c r="C673" s="2"/>
      <c r="D673" s="2"/>
      <c r="E673" s="2"/>
      <c r="F673" s="2"/>
      <c r="G673" s="2"/>
      <c r="H673" s="2"/>
      <c r="I673" s="2"/>
      <c r="J673" s="2"/>
      <c r="K673" s="2"/>
      <c r="L673" s="2"/>
      <c r="M673" s="2"/>
      <c r="N673" s="2"/>
      <c r="O673" s="2"/>
      <c r="P673" s="2"/>
      <c r="Q673" s="2"/>
      <c r="R673" s="2"/>
      <c r="S673" s="2"/>
    </row>
    <row r="674" spans="1:19" ht="15.75" x14ac:dyDescent="0.25">
      <c r="A674" s="24"/>
      <c r="B674" s="2"/>
      <c r="C674" s="2"/>
      <c r="D674" s="2"/>
      <c r="E674" s="2"/>
      <c r="F674" s="2"/>
      <c r="G674" s="2"/>
      <c r="H674" s="2"/>
      <c r="I674" s="2"/>
      <c r="J674" s="2"/>
      <c r="K674" s="2"/>
      <c r="L674" s="2"/>
      <c r="M674" s="2"/>
      <c r="N674" s="2"/>
      <c r="O674" s="2"/>
      <c r="P674" s="2"/>
      <c r="Q674" s="2"/>
      <c r="R674" s="2"/>
      <c r="S674" s="2"/>
    </row>
    <row r="675" spans="1:19" ht="15.75" x14ac:dyDescent="0.25">
      <c r="A675" s="24"/>
      <c r="B675" s="2"/>
      <c r="C675" s="2"/>
      <c r="D675" s="2"/>
      <c r="E675" s="2"/>
      <c r="F675" s="2"/>
      <c r="G675" s="2"/>
      <c r="H675" s="2"/>
      <c r="I675" s="2"/>
      <c r="J675" s="2"/>
      <c r="K675" s="2"/>
      <c r="L675" s="2"/>
      <c r="M675" s="2"/>
      <c r="N675" s="2"/>
      <c r="O675" s="2"/>
      <c r="P675" s="2"/>
      <c r="Q675" s="2"/>
      <c r="R675" s="2"/>
      <c r="S675" s="2"/>
    </row>
    <row r="676" spans="1:19" ht="15.75" x14ac:dyDescent="0.25">
      <c r="A676" s="24"/>
      <c r="B676" s="2"/>
      <c r="C676" s="2"/>
      <c r="D676" s="2"/>
      <c r="E676" s="2"/>
      <c r="F676" s="2"/>
      <c r="G676" s="2"/>
      <c r="H676" s="2"/>
      <c r="I676" s="2"/>
      <c r="J676" s="2"/>
      <c r="K676" s="2"/>
      <c r="L676" s="2"/>
      <c r="M676" s="2"/>
      <c r="N676" s="2"/>
      <c r="O676" s="2"/>
      <c r="P676" s="2"/>
      <c r="Q676" s="2"/>
      <c r="R676" s="2"/>
      <c r="S676" s="2"/>
    </row>
    <row r="677" spans="1:19" ht="15.75" x14ac:dyDescent="0.25">
      <c r="A677" s="24"/>
      <c r="B677" s="2"/>
      <c r="C677" s="2"/>
      <c r="D677" s="2"/>
      <c r="E677" s="2"/>
      <c r="F677" s="2"/>
      <c r="G677" s="2"/>
      <c r="H677" s="2"/>
      <c r="I677" s="2"/>
      <c r="J677" s="2"/>
      <c r="K677" s="2"/>
      <c r="L677" s="2"/>
      <c r="M677" s="2"/>
      <c r="N677" s="2"/>
      <c r="O677" s="2"/>
      <c r="P677" s="2"/>
      <c r="Q677" s="2"/>
      <c r="R677" s="2"/>
      <c r="S677" s="2"/>
    </row>
    <row r="678" spans="1:19" ht="15.75" x14ac:dyDescent="0.25">
      <c r="A678" s="24"/>
      <c r="B678" s="2"/>
      <c r="C678" s="2"/>
      <c r="D678" s="2"/>
      <c r="E678" s="2"/>
      <c r="F678" s="2"/>
      <c r="G678" s="2"/>
      <c r="H678" s="2"/>
      <c r="I678" s="2"/>
      <c r="J678" s="2"/>
      <c r="K678" s="2"/>
      <c r="L678" s="2"/>
      <c r="M678" s="2"/>
      <c r="N678" s="2"/>
      <c r="O678" s="2"/>
      <c r="P678" s="2"/>
      <c r="Q678" s="2"/>
      <c r="R678" s="2"/>
      <c r="S678" s="2"/>
    </row>
    <row r="679" spans="1:19" ht="15.75" x14ac:dyDescent="0.25">
      <c r="A679" s="24"/>
      <c r="B679" s="2"/>
      <c r="C679" s="2"/>
      <c r="D679" s="2"/>
      <c r="E679" s="2"/>
      <c r="F679" s="2"/>
      <c r="G679" s="2"/>
      <c r="H679" s="2"/>
      <c r="I679" s="2"/>
      <c r="J679" s="2"/>
      <c r="K679" s="2"/>
      <c r="L679" s="2"/>
      <c r="M679" s="2"/>
      <c r="N679" s="2"/>
      <c r="O679" s="2"/>
      <c r="P679" s="2"/>
      <c r="Q679" s="2"/>
      <c r="R679" s="2"/>
      <c r="S679" s="2"/>
    </row>
    <row r="680" spans="1:19" ht="15.75" x14ac:dyDescent="0.25">
      <c r="A680" s="24"/>
      <c r="B680" s="2"/>
      <c r="C680" s="2"/>
      <c r="D680" s="2"/>
      <c r="E680" s="2"/>
      <c r="F680" s="2"/>
      <c r="G680" s="2"/>
      <c r="H680" s="2"/>
      <c r="I680" s="2"/>
      <c r="J680" s="2"/>
      <c r="K680" s="2"/>
      <c r="L680" s="2"/>
      <c r="M680" s="2"/>
      <c r="N680" s="2"/>
      <c r="O680" s="2"/>
      <c r="P680" s="2"/>
      <c r="Q680" s="2"/>
      <c r="R680" s="2"/>
      <c r="S680" s="2"/>
    </row>
    <row r="681" spans="1:19" ht="15.75" x14ac:dyDescent="0.25">
      <c r="A681" s="24"/>
      <c r="B681" s="2"/>
      <c r="C681" s="2"/>
      <c r="D681" s="2"/>
      <c r="E681" s="2"/>
      <c r="F681" s="2"/>
      <c r="G681" s="2"/>
      <c r="H681" s="2"/>
      <c r="I681" s="2"/>
      <c r="J681" s="2"/>
      <c r="K681" s="2"/>
      <c r="L681" s="2"/>
      <c r="M681" s="2"/>
      <c r="N681" s="2"/>
      <c r="O681" s="2"/>
      <c r="P681" s="2"/>
      <c r="Q681" s="2"/>
      <c r="R681" s="2"/>
      <c r="S681" s="2"/>
    </row>
    <row r="682" spans="1:19" ht="15.75" x14ac:dyDescent="0.25">
      <c r="A682" s="24"/>
      <c r="B682" s="2"/>
      <c r="C682" s="2"/>
      <c r="D682" s="2"/>
      <c r="E682" s="2"/>
      <c r="F682" s="2"/>
      <c r="G682" s="2"/>
      <c r="H682" s="2"/>
      <c r="I682" s="2"/>
      <c r="J682" s="2"/>
      <c r="K682" s="2"/>
      <c r="L682" s="2"/>
      <c r="M682" s="2"/>
      <c r="N682" s="2"/>
      <c r="O682" s="2"/>
      <c r="P682" s="2"/>
      <c r="Q682" s="2"/>
      <c r="R682" s="2"/>
      <c r="S682" s="2"/>
    </row>
    <row r="683" spans="1:19" ht="15.75" x14ac:dyDescent="0.25">
      <c r="A683" s="24"/>
      <c r="B683" s="2"/>
      <c r="C683" s="2"/>
      <c r="D683" s="2"/>
      <c r="E683" s="2"/>
      <c r="F683" s="2"/>
      <c r="G683" s="2"/>
      <c r="H683" s="2"/>
      <c r="I683" s="2"/>
      <c r="J683" s="2"/>
      <c r="K683" s="2"/>
      <c r="L683" s="2"/>
      <c r="M683" s="2"/>
      <c r="N683" s="2"/>
      <c r="O683" s="2"/>
      <c r="P683" s="2"/>
      <c r="Q683" s="2"/>
      <c r="R683" s="2"/>
      <c r="S683" s="2"/>
    </row>
    <row r="684" spans="1:19" ht="15.75" x14ac:dyDescent="0.25">
      <c r="A684" s="24"/>
      <c r="B684" s="2"/>
      <c r="C684" s="2"/>
      <c r="D684" s="2"/>
      <c r="E684" s="2"/>
      <c r="F684" s="2"/>
      <c r="G684" s="2"/>
      <c r="H684" s="2"/>
      <c r="I684" s="2"/>
      <c r="J684" s="2"/>
      <c r="K684" s="2"/>
      <c r="L684" s="2"/>
      <c r="M684" s="2"/>
      <c r="N684" s="2"/>
      <c r="O684" s="2"/>
      <c r="P684" s="2"/>
      <c r="Q684" s="2"/>
      <c r="R684" s="2"/>
      <c r="S684" s="2"/>
    </row>
    <row r="685" spans="1:19" ht="15.75" x14ac:dyDescent="0.25">
      <c r="A685" s="24"/>
      <c r="B685" s="2"/>
      <c r="C685" s="2"/>
      <c r="D685" s="2"/>
      <c r="E685" s="2"/>
      <c r="F685" s="2"/>
      <c r="G685" s="2"/>
      <c r="H685" s="2"/>
      <c r="I685" s="2"/>
      <c r="J685" s="2"/>
      <c r="K685" s="2"/>
      <c r="L685" s="2"/>
      <c r="M685" s="2"/>
      <c r="N685" s="2"/>
      <c r="O685" s="2"/>
      <c r="P685" s="2"/>
      <c r="Q685" s="2"/>
      <c r="R685" s="2"/>
      <c r="S685" s="2"/>
    </row>
    <row r="686" spans="1:19" ht="15.75" x14ac:dyDescent="0.25">
      <c r="A686" s="24"/>
      <c r="B686" s="2"/>
      <c r="C686" s="2"/>
      <c r="D686" s="2"/>
      <c r="E686" s="2"/>
      <c r="F686" s="2"/>
      <c r="G686" s="2"/>
      <c r="H686" s="2"/>
      <c r="I686" s="2"/>
      <c r="J686" s="2"/>
      <c r="K686" s="2"/>
      <c r="L686" s="2"/>
      <c r="M686" s="2"/>
      <c r="N686" s="2"/>
      <c r="O686" s="2"/>
      <c r="P686" s="2"/>
      <c r="Q686" s="2"/>
      <c r="R686" s="2"/>
      <c r="S686" s="2"/>
    </row>
    <row r="687" spans="1:19" ht="15.75" x14ac:dyDescent="0.25">
      <c r="A687" s="24"/>
      <c r="B687" s="2"/>
      <c r="C687" s="2"/>
      <c r="D687" s="2"/>
      <c r="E687" s="2"/>
      <c r="F687" s="2"/>
      <c r="G687" s="2"/>
      <c r="H687" s="2"/>
      <c r="I687" s="2"/>
      <c r="J687" s="2"/>
      <c r="K687" s="2"/>
      <c r="L687" s="2"/>
      <c r="M687" s="2"/>
      <c r="N687" s="2"/>
      <c r="O687" s="2"/>
      <c r="P687" s="2"/>
      <c r="Q687" s="2"/>
      <c r="R687" s="2"/>
      <c r="S687" s="2"/>
    </row>
    <row r="688" spans="1:19" ht="15.75" x14ac:dyDescent="0.25">
      <c r="A688" s="24"/>
      <c r="B688" s="2"/>
      <c r="C688" s="2"/>
      <c r="D688" s="2"/>
      <c r="E688" s="2"/>
      <c r="F688" s="2"/>
      <c r="G688" s="2"/>
      <c r="H688" s="2"/>
      <c r="I688" s="2"/>
      <c r="J688" s="2"/>
      <c r="K688" s="2"/>
      <c r="L688" s="2"/>
      <c r="M688" s="2"/>
      <c r="N688" s="2"/>
      <c r="O688" s="2"/>
      <c r="P688" s="2"/>
      <c r="Q688" s="2"/>
      <c r="R688" s="2"/>
      <c r="S688" s="2"/>
    </row>
    <row r="689" spans="1:19" ht="15.75" x14ac:dyDescent="0.25">
      <c r="A689" s="24"/>
      <c r="B689" s="2"/>
      <c r="C689" s="2"/>
      <c r="D689" s="2"/>
      <c r="E689" s="2"/>
      <c r="F689" s="2"/>
      <c r="G689" s="2"/>
      <c r="H689" s="2"/>
      <c r="I689" s="2"/>
      <c r="J689" s="2"/>
      <c r="K689" s="2"/>
      <c r="L689" s="2"/>
      <c r="M689" s="2"/>
      <c r="N689" s="2"/>
      <c r="O689" s="2"/>
      <c r="P689" s="2"/>
      <c r="Q689" s="2"/>
      <c r="R689" s="2"/>
      <c r="S689" s="2"/>
    </row>
    <row r="690" spans="1:19" ht="15.75" x14ac:dyDescent="0.25">
      <c r="A690" s="24"/>
      <c r="B690" s="2"/>
      <c r="C690" s="2"/>
      <c r="D690" s="2"/>
      <c r="E690" s="2"/>
      <c r="F690" s="2"/>
      <c r="G690" s="2"/>
      <c r="H690" s="2"/>
      <c r="I690" s="2"/>
      <c r="J690" s="2"/>
      <c r="K690" s="2"/>
      <c r="L690" s="2"/>
      <c r="M690" s="2"/>
      <c r="N690" s="2"/>
      <c r="O690" s="2"/>
      <c r="P690" s="2"/>
      <c r="Q690" s="2"/>
      <c r="R690" s="2"/>
      <c r="S690" s="2"/>
    </row>
    <row r="691" spans="1:19" ht="15.75" x14ac:dyDescent="0.25">
      <c r="A691" s="24"/>
      <c r="B691" s="2"/>
      <c r="C691" s="2"/>
      <c r="D691" s="2"/>
      <c r="E691" s="2"/>
      <c r="F691" s="2"/>
      <c r="G691" s="2"/>
      <c r="H691" s="2"/>
      <c r="I691" s="2"/>
      <c r="J691" s="2"/>
      <c r="K691" s="2"/>
      <c r="L691" s="2"/>
      <c r="M691" s="2"/>
      <c r="N691" s="2"/>
      <c r="O691" s="2"/>
      <c r="P691" s="2"/>
      <c r="Q691" s="2"/>
      <c r="R691" s="2"/>
      <c r="S691" s="2"/>
    </row>
    <row r="692" spans="1:19" ht="15.75" x14ac:dyDescent="0.25">
      <c r="A692" s="24"/>
      <c r="B692" s="2"/>
      <c r="C692" s="2"/>
      <c r="D692" s="2"/>
      <c r="E692" s="2"/>
      <c r="F692" s="2"/>
      <c r="G692" s="2"/>
      <c r="H692" s="2"/>
      <c r="I692" s="2"/>
      <c r="J692" s="2"/>
      <c r="K692" s="2"/>
      <c r="L692" s="2"/>
      <c r="M692" s="2"/>
      <c r="N692" s="2"/>
      <c r="O692" s="2"/>
      <c r="P692" s="2"/>
      <c r="Q692" s="2"/>
      <c r="R692" s="2"/>
      <c r="S692" s="2"/>
    </row>
    <row r="693" spans="1:19" ht="15.75" x14ac:dyDescent="0.25">
      <c r="A693" s="24"/>
      <c r="B693" s="2"/>
      <c r="C693" s="2"/>
      <c r="D693" s="2"/>
      <c r="E693" s="2"/>
      <c r="F693" s="2"/>
      <c r="G693" s="2"/>
      <c r="H693" s="2"/>
      <c r="I693" s="2"/>
      <c r="J693" s="2"/>
      <c r="K693" s="2"/>
      <c r="L693" s="2"/>
      <c r="M693" s="2"/>
      <c r="N693" s="2"/>
      <c r="O693" s="2"/>
      <c r="P693" s="2"/>
      <c r="Q693" s="2"/>
      <c r="R693" s="2"/>
      <c r="S693" s="2"/>
    </row>
    <row r="694" spans="1:19" ht="15.75" x14ac:dyDescent="0.25">
      <c r="A694" s="24"/>
      <c r="B694" s="2"/>
      <c r="C694" s="2"/>
      <c r="D694" s="2"/>
      <c r="E694" s="2"/>
      <c r="F694" s="2"/>
      <c r="G694" s="2"/>
      <c r="H694" s="2"/>
      <c r="I694" s="2"/>
      <c r="J694" s="2"/>
      <c r="K694" s="2"/>
      <c r="L694" s="2"/>
      <c r="M694" s="2"/>
      <c r="N694" s="2"/>
      <c r="O694" s="2"/>
      <c r="P694" s="2"/>
      <c r="Q694" s="2"/>
      <c r="R694" s="2"/>
      <c r="S694" s="2"/>
    </row>
    <row r="695" spans="1:19" ht="15.75" x14ac:dyDescent="0.25">
      <c r="A695" s="24"/>
      <c r="B695" s="2"/>
      <c r="C695" s="2"/>
      <c r="D695" s="2"/>
      <c r="E695" s="2"/>
      <c r="F695" s="2"/>
      <c r="G695" s="2"/>
      <c r="H695" s="2"/>
      <c r="I695" s="2"/>
      <c r="J695" s="2"/>
      <c r="K695" s="2"/>
      <c r="L695" s="2"/>
      <c r="M695" s="2"/>
      <c r="N695" s="2"/>
      <c r="O695" s="2"/>
      <c r="P695" s="2"/>
      <c r="Q695" s="2"/>
      <c r="R695" s="2"/>
      <c r="S695" s="2"/>
    </row>
    <row r="696" spans="1:19" ht="15.75" x14ac:dyDescent="0.25">
      <c r="A696" s="24"/>
      <c r="B696" s="2"/>
      <c r="C696" s="2"/>
      <c r="D696" s="2"/>
      <c r="E696" s="2"/>
      <c r="F696" s="2"/>
      <c r="G696" s="2"/>
      <c r="H696" s="2"/>
      <c r="I696" s="2"/>
      <c r="J696" s="2"/>
      <c r="K696" s="2"/>
      <c r="L696" s="2"/>
      <c r="M696" s="2"/>
      <c r="N696" s="2"/>
      <c r="O696" s="2"/>
      <c r="P696" s="2"/>
      <c r="Q696" s="2"/>
      <c r="R696" s="2"/>
      <c r="S696" s="2"/>
    </row>
    <row r="697" spans="1:19" ht="15.75" x14ac:dyDescent="0.25">
      <c r="A697" s="24"/>
      <c r="B697" s="2"/>
      <c r="C697" s="2"/>
      <c r="D697" s="2"/>
      <c r="E697" s="2"/>
      <c r="F697" s="2"/>
      <c r="G697" s="2"/>
      <c r="H697" s="2"/>
      <c r="I697" s="2"/>
      <c r="J697" s="2"/>
      <c r="K697" s="2"/>
      <c r="L697" s="2"/>
      <c r="M697" s="2"/>
      <c r="N697" s="2"/>
      <c r="O697" s="2"/>
      <c r="P697" s="2"/>
      <c r="Q697" s="2"/>
      <c r="R697" s="2"/>
      <c r="S697" s="2"/>
    </row>
    <row r="698" spans="1:19" ht="15.75" x14ac:dyDescent="0.25">
      <c r="A698" s="24"/>
      <c r="B698" s="2"/>
      <c r="C698" s="2"/>
      <c r="D698" s="2"/>
      <c r="E698" s="2"/>
      <c r="F698" s="2"/>
      <c r="G698" s="2"/>
      <c r="H698" s="2"/>
      <c r="I698" s="2"/>
      <c r="J698" s="2"/>
      <c r="K698" s="2"/>
      <c r="L698" s="2"/>
      <c r="M698" s="2"/>
      <c r="N698" s="2"/>
      <c r="O698" s="2"/>
      <c r="P698" s="2"/>
      <c r="Q698" s="2"/>
      <c r="R698" s="2"/>
      <c r="S698" s="2"/>
    </row>
    <row r="699" spans="1:19" ht="15.75" x14ac:dyDescent="0.25">
      <c r="A699" s="24"/>
      <c r="B699" s="2"/>
      <c r="C699" s="2"/>
      <c r="D699" s="2"/>
      <c r="E699" s="2"/>
      <c r="F699" s="2"/>
      <c r="G699" s="2"/>
      <c r="H699" s="2"/>
      <c r="I699" s="2"/>
      <c r="J699" s="2"/>
      <c r="K699" s="2"/>
      <c r="L699" s="2"/>
      <c r="M699" s="2"/>
      <c r="N699" s="2"/>
      <c r="O699" s="2"/>
      <c r="P699" s="2"/>
      <c r="Q699" s="2"/>
      <c r="R699" s="2"/>
      <c r="S699" s="2"/>
    </row>
    <row r="700" spans="1:19" ht="15.75" x14ac:dyDescent="0.25">
      <c r="A700" s="24"/>
      <c r="B700" s="2"/>
      <c r="C700" s="2"/>
      <c r="D700" s="2"/>
      <c r="E700" s="2"/>
      <c r="F700" s="2"/>
      <c r="G700" s="2"/>
      <c r="H700" s="2"/>
      <c r="I700" s="2"/>
      <c r="J700" s="2"/>
      <c r="K700" s="2"/>
      <c r="L700" s="2"/>
      <c r="M700" s="2"/>
      <c r="N700" s="2"/>
      <c r="O700" s="2"/>
      <c r="P700" s="2"/>
      <c r="Q700" s="2"/>
      <c r="R700" s="2"/>
      <c r="S700" s="2"/>
    </row>
    <row r="701" spans="1:19" ht="15.75" x14ac:dyDescent="0.25">
      <c r="A701" s="24"/>
      <c r="B701" s="2"/>
      <c r="C701" s="2"/>
      <c r="D701" s="2"/>
      <c r="E701" s="2"/>
      <c r="F701" s="2"/>
      <c r="G701" s="2"/>
      <c r="H701" s="2"/>
      <c r="I701" s="2"/>
      <c r="J701" s="2"/>
      <c r="K701" s="2"/>
      <c r="L701" s="2"/>
      <c r="M701" s="2"/>
      <c r="N701" s="2"/>
      <c r="O701" s="2"/>
      <c r="P701" s="2"/>
      <c r="Q701" s="2"/>
      <c r="R701" s="2"/>
      <c r="S701" s="2"/>
    </row>
    <row r="702" spans="1:19" ht="15.75" x14ac:dyDescent="0.25">
      <c r="A702" s="24"/>
      <c r="B702" s="2"/>
      <c r="C702" s="2"/>
      <c r="D702" s="2"/>
      <c r="E702" s="2"/>
      <c r="F702" s="2"/>
      <c r="G702" s="2"/>
      <c r="H702" s="2"/>
      <c r="I702" s="2"/>
      <c r="J702" s="2"/>
      <c r="K702" s="2"/>
      <c r="L702" s="2"/>
      <c r="M702" s="2"/>
      <c r="N702" s="2"/>
      <c r="O702" s="2"/>
      <c r="P702" s="2"/>
      <c r="Q702" s="2"/>
      <c r="R702" s="2"/>
      <c r="S702" s="2"/>
    </row>
    <row r="703" spans="1:19" ht="15.75" x14ac:dyDescent="0.25">
      <c r="A703" s="24"/>
      <c r="B703" s="2"/>
      <c r="C703" s="2"/>
      <c r="D703" s="2"/>
      <c r="E703" s="2"/>
      <c r="F703" s="2"/>
      <c r="G703" s="2"/>
      <c r="H703" s="2"/>
      <c r="I703" s="2"/>
      <c r="J703" s="2"/>
      <c r="K703" s="2"/>
      <c r="L703" s="2"/>
      <c r="M703" s="2"/>
      <c r="N703" s="2"/>
      <c r="O703" s="2"/>
      <c r="P703" s="2"/>
      <c r="Q703" s="2"/>
      <c r="R703" s="2"/>
      <c r="S703" s="2"/>
    </row>
    <row r="704" spans="1:19" ht="15.75" x14ac:dyDescent="0.25">
      <c r="A704" s="24"/>
      <c r="B704" s="2"/>
      <c r="C704" s="2"/>
      <c r="D704" s="2"/>
      <c r="E704" s="2"/>
      <c r="F704" s="2"/>
      <c r="G704" s="2"/>
      <c r="H704" s="2"/>
      <c r="I704" s="2"/>
      <c r="J704" s="2"/>
      <c r="K704" s="2"/>
      <c r="L704" s="2"/>
      <c r="M704" s="2"/>
      <c r="N704" s="2"/>
      <c r="O704" s="2"/>
      <c r="P704" s="2"/>
      <c r="Q704" s="2"/>
      <c r="R704" s="2"/>
      <c r="S704" s="2"/>
    </row>
    <row r="705" spans="1:19" ht="15.75" x14ac:dyDescent="0.25">
      <c r="A705" s="24"/>
      <c r="B705" s="2"/>
      <c r="C705" s="2"/>
      <c r="D705" s="2"/>
      <c r="E705" s="2"/>
      <c r="F705" s="2"/>
      <c r="G705" s="2"/>
      <c r="H705" s="2"/>
      <c r="I705" s="2"/>
      <c r="J705" s="2"/>
      <c r="K705" s="2"/>
      <c r="L705" s="2"/>
      <c r="M705" s="2"/>
      <c r="N705" s="2"/>
      <c r="O705" s="2"/>
      <c r="P705" s="2"/>
      <c r="Q705" s="2"/>
      <c r="R705" s="2"/>
      <c r="S705" s="2"/>
    </row>
    <row r="706" spans="1:19" ht="15.75" x14ac:dyDescent="0.25">
      <c r="A706" s="24"/>
      <c r="B706" s="2"/>
      <c r="C706" s="2"/>
      <c r="D706" s="2"/>
      <c r="E706" s="2"/>
      <c r="F706" s="2"/>
      <c r="G706" s="2"/>
      <c r="H706" s="2"/>
      <c r="I706" s="2"/>
      <c r="J706" s="2"/>
      <c r="K706" s="2"/>
      <c r="L706" s="2"/>
      <c r="M706" s="2"/>
      <c r="N706" s="2"/>
      <c r="O706" s="2"/>
      <c r="P706" s="2"/>
      <c r="Q706" s="2"/>
      <c r="R706" s="2"/>
      <c r="S706" s="2"/>
    </row>
    <row r="707" spans="1:19" ht="15.75" x14ac:dyDescent="0.25">
      <c r="A707" s="24"/>
      <c r="B707" s="2"/>
      <c r="C707" s="2"/>
      <c r="D707" s="2"/>
      <c r="E707" s="2"/>
      <c r="F707" s="2"/>
      <c r="G707" s="2"/>
      <c r="H707" s="2"/>
      <c r="I707" s="2"/>
      <c r="J707" s="2"/>
      <c r="K707" s="2"/>
      <c r="L707" s="2"/>
      <c r="M707" s="2"/>
      <c r="N707" s="2"/>
      <c r="O707" s="2"/>
      <c r="P707" s="2"/>
      <c r="Q707" s="2"/>
      <c r="R707" s="2"/>
      <c r="S707" s="2"/>
    </row>
    <row r="708" spans="1:19" ht="15.75" x14ac:dyDescent="0.25">
      <c r="A708" s="24"/>
      <c r="B708" s="2"/>
      <c r="C708" s="2"/>
      <c r="D708" s="2"/>
      <c r="E708" s="2"/>
      <c r="F708" s="2"/>
      <c r="G708" s="2"/>
      <c r="H708" s="2"/>
      <c r="I708" s="2"/>
      <c r="J708" s="2"/>
      <c r="K708" s="2"/>
      <c r="L708" s="2"/>
      <c r="M708" s="2"/>
      <c r="N708" s="2"/>
      <c r="O708" s="2"/>
      <c r="P708" s="2"/>
      <c r="Q708" s="2"/>
      <c r="R708" s="2"/>
      <c r="S708" s="2"/>
    </row>
    <row r="709" spans="1:19" ht="15.75" x14ac:dyDescent="0.25">
      <c r="A709" s="24"/>
      <c r="B709" s="2"/>
      <c r="C709" s="2"/>
      <c r="D709" s="2"/>
      <c r="E709" s="2"/>
      <c r="F709" s="2"/>
      <c r="G709" s="2"/>
      <c r="H709" s="2"/>
      <c r="I709" s="2"/>
      <c r="J709" s="2"/>
      <c r="K709" s="2"/>
      <c r="L709" s="2"/>
      <c r="M709" s="2"/>
      <c r="N709" s="2"/>
      <c r="O709" s="2"/>
      <c r="P709" s="2"/>
      <c r="Q709" s="2"/>
      <c r="R709" s="2"/>
      <c r="S709" s="2"/>
    </row>
    <row r="710" spans="1:19" ht="15.75" x14ac:dyDescent="0.25">
      <c r="A710" s="24"/>
      <c r="B710" s="2"/>
      <c r="C710" s="2"/>
      <c r="D710" s="2"/>
      <c r="E710" s="2"/>
      <c r="F710" s="2"/>
      <c r="G710" s="2"/>
      <c r="H710" s="2"/>
      <c r="I710" s="2"/>
      <c r="J710" s="2"/>
      <c r="K710" s="2"/>
      <c r="L710" s="2"/>
      <c r="M710" s="2"/>
      <c r="N710" s="2"/>
      <c r="O710" s="2"/>
      <c r="P710" s="2"/>
      <c r="Q710" s="2"/>
      <c r="R710" s="2"/>
      <c r="S710" s="2"/>
    </row>
    <row r="711" spans="1:19" ht="15.75" x14ac:dyDescent="0.25">
      <c r="A711" s="24"/>
      <c r="B711" s="2"/>
      <c r="C711" s="2"/>
      <c r="D711" s="2"/>
      <c r="E711" s="2"/>
      <c r="F711" s="2"/>
      <c r="G711" s="2"/>
      <c r="H711" s="2"/>
      <c r="I711" s="2"/>
      <c r="J711" s="2"/>
      <c r="K711" s="2"/>
      <c r="L711" s="2"/>
      <c r="M711" s="2"/>
      <c r="N711" s="2"/>
      <c r="O711" s="2"/>
      <c r="P711" s="2"/>
      <c r="Q711" s="2"/>
      <c r="R711" s="2"/>
      <c r="S711" s="2"/>
    </row>
    <row r="712" spans="1:19" ht="15.75" x14ac:dyDescent="0.25">
      <c r="A712" s="24"/>
      <c r="B712" s="2"/>
      <c r="C712" s="2"/>
      <c r="D712" s="2"/>
      <c r="E712" s="2"/>
      <c r="F712" s="2"/>
      <c r="G712" s="2"/>
      <c r="H712" s="2"/>
      <c r="I712" s="2"/>
      <c r="J712" s="2"/>
      <c r="K712" s="2"/>
      <c r="L712" s="2"/>
      <c r="M712" s="2"/>
      <c r="N712" s="2"/>
      <c r="O712" s="2"/>
      <c r="P712" s="2"/>
      <c r="Q712" s="2"/>
      <c r="R712" s="2"/>
      <c r="S712" s="2"/>
    </row>
    <row r="713" spans="1:19" ht="15.75" x14ac:dyDescent="0.25">
      <c r="A713" s="24"/>
      <c r="B713" s="2"/>
      <c r="C713" s="2"/>
      <c r="D713" s="2"/>
      <c r="E713" s="2"/>
      <c r="F713" s="2"/>
      <c r="G713" s="2"/>
      <c r="H713" s="2"/>
      <c r="I713" s="2"/>
      <c r="J713" s="2"/>
      <c r="K713" s="2"/>
      <c r="L713" s="2"/>
      <c r="M713" s="2"/>
      <c r="N713" s="2"/>
      <c r="O713" s="2"/>
      <c r="P713" s="2"/>
      <c r="Q713" s="2"/>
      <c r="R713" s="2"/>
      <c r="S713" s="2"/>
    </row>
    <row r="714" spans="1:19" ht="15.75" x14ac:dyDescent="0.25">
      <c r="A714" s="24"/>
      <c r="B714" s="2"/>
      <c r="C714" s="2"/>
      <c r="D714" s="2"/>
      <c r="E714" s="2"/>
      <c r="F714" s="2"/>
      <c r="G714" s="2"/>
      <c r="H714" s="2"/>
      <c r="I714" s="2"/>
      <c r="J714" s="2"/>
      <c r="K714" s="2"/>
      <c r="L714" s="2"/>
      <c r="M714" s="2"/>
      <c r="N714" s="2"/>
      <c r="O714" s="2"/>
      <c r="P714" s="2"/>
      <c r="Q714" s="2"/>
      <c r="R714" s="2"/>
      <c r="S714" s="2"/>
    </row>
    <row r="715" spans="1:19" ht="15.75" x14ac:dyDescent="0.25">
      <c r="A715" s="24"/>
      <c r="B715" s="2"/>
      <c r="C715" s="2"/>
      <c r="D715" s="2"/>
      <c r="E715" s="2"/>
      <c r="F715" s="2"/>
      <c r="G715" s="2"/>
      <c r="H715" s="2"/>
      <c r="I715" s="2"/>
      <c r="J715" s="2"/>
      <c r="K715" s="2"/>
      <c r="L715" s="2"/>
      <c r="M715" s="2"/>
      <c r="N715" s="2"/>
      <c r="O715" s="2"/>
      <c r="P715" s="2"/>
      <c r="Q715" s="2"/>
      <c r="R715" s="2"/>
      <c r="S715" s="2"/>
    </row>
    <row r="716" spans="1:19" ht="15.75" x14ac:dyDescent="0.25">
      <c r="A716" s="24"/>
      <c r="B716" s="2"/>
      <c r="C716" s="2"/>
      <c r="D716" s="2"/>
      <c r="E716" s="2"/>
      <c r="F716" s="2"/>
      <c r="G716" s="2"/>
      <c r="H716" s="2"/>
      <c r="I716" s="2"/>
      <c r="J716" s="2"/>
      <c r="K716" s="2"/>
      <c r="L716" s="2"/>
      <c r="M716" s="2"/>
      <c r="N716" s="2"/>
      <c r="O716" s="2"/>
      <c r="P716" s="2"/>
      <c r="Q716" s="2"/>
      <c r="R716" s="2"/>
      <c r="S716" s="2"/>
    </row>
    <row r="717" spans="1:19" ht="15.75" x14ac:dyDescent="0.25">
      <c r="A717" s="24"/>
      <c r="B717" s="2"/>
      <c r="C717" s="2"/>
      <c r="D717" s="2"/>
      <c r="E717" s="2"/>
      <c r="F717" s="2"/>
      <c r="G717" s="2"/>
      <c r="H717" s="2"/>
      <c r="I717" s="2"/>
      <c r="J717" s="2"/>
      <c r="K717" s="2"/>
      <c r="L717" s="2"/>
      <c r="M717" s="2"/>
      <c r="N717" s="2"/>
      <c r="O717" s="2"/>
      <c r="P717" s="2"/>
      <c r="Q717" s="2"/>
      <c r="R717" s="2"/>
      <c r="S717" s="2"/>
    </row>
    <row r="718" spans="1:19" ht="15.75" x14ac:dyDescent="0.25">
      <c r="A718" s="24"/>
      <c r="B718" s="2"/>
      <c r="C718" s="2"/>
      <c r="D718" s="2"/>
      <c r="E718" s="2"/>
      <c r="F718" s="2"/>
      <c r="G718" s="2"/>
      <c r="H718" s="2"/>
      <c r="I718" s="2"/>
      <c r="J718" s="2"/>
      <c r="K718" s="2"/>
      <c r="L718" s="2"/>
      <c r="M718" s="2"/>
      <c r="N718" s="2"/>
      <c r="O718" s="2"/>
      <c r="P718" s="2"/>
      <c r="Q718" s="2"/>
      <c r="R718" s="2"/>
      <c r="S718" s="2"/>
    </row>
    <row r="719" spans="1:19" ht="15.75" x14ac:dyDescent="0.25">
      <c r="A719" s="24"/>
      <c r="B719" s="2"/>
      <c r="C719" s="2"/>
      <c r="D719" s="2"/>
      <c r="E719" s="2"/>
      <c r="F719" s="2"/>
      <c r="G719" s="2"/>
      <c r="H719" s="2"/>
      <c r="I719" s="2"/>
      <c r="J719" s="2"/>
      <c r="K719" s="2"/>
      <c r="L719" s="2"/>
      <c r="M719" s="2"/>
      <c r="N719" s="2"/>
      <c r="O719" s="2"/>
      <c r="P719" s="2"/>
      <c r="Q719" s="2"/>
      <c r="R719" s="2"/>
      <c r="S719" s="2"/>
    </row>
    <row r="720" spans="1:19" ht="15.75" x14ac:dyDescent="0.25">
      <c r="A720" s="24"/>
      <c r="B720" s="2"/>
      <c r="C720" s="2"/>
      <c r="D720" s="2"/>
      <c r="E720" s="2"/>
      <c r="F720" s="2"/>
      <c r="G720" s="2"/>
      <c r="H720" s="2"/>
      <c r="I720" s="2"/>
      <c r="J720" s="2"/>
      <c r="K720" s="2"/>
      <c r="L720" s="2"/>
      <c r="M720" s="2"/>
      <c r="N720" s="2"/>
      <c r="O720" s="2"/>
      <c r="P720" s="2"/>
      <c r="Q720" s="2"/>
      <c r="R720" s="2"/>
      <c r="S720" s="2"/>
    </row>
    <row r="721" spans="1:19" ht="15.75" x14ac:dyDescent="0.25">
      <c r="A721" s="24"/>
      <c r="B721" s="2"/>
      <c r="C721" s="2"/>
      <c r="D721" s="2"/>
      <c r="E721" s="2"/>
      <c r="F721" s="2"/>
      <c r="G721" s="2"/>
      <c r="H721" s="2"/>
      <c r="I721" s="2"/>
      <c r="J721" s="2"/>
      <c r="K721" s="2"/>
      <c r="L721" s="2"/>
      <c r="M721" s="2"/>
      <c r="N721" s="2"/>
      <c r="O721" s="2"/>
      <c r="P721" s="2"/>
      <c r="Q721" s="2"/>
      <c r="R721" s="2"/>
      <c r="S721" s="2"/>
    </row>
    <row r="722" spans="1:19" ht="15.75" x14ac:dyDescent="0.25">
      <c r="A722" s="24"/>
      <c r="B722" s="2"/>
      <c r="C722" s="2"/>
      <c r="D722" s="2"/>
      <c r="E722" s="2"/>
      <c r="F722" s="2"/>
      <c r="G722" s="2"/>
      <c r="H722" s="2"/>
      <c r="I722" s="2"/>
      <c r="J722" s="2"/>
      <c r="K722" s="2"/>
      <c r="L722" s="2"/>
      <c r="M722" s="2"/>
      <c r="N722" s="2"/>
      <c r="O722" s="2"/>
      <c r="P722" s="2"/>
      <c r="Q722" s="2"/>
      <c r="R722" s="2"/>
      <c r="S722" s="2"/>
    </row>
    <row r="723" spans="1:19" ht="15.75" x14ac:dyDescent="0.25">
      <c r="A723" s="24"/>
      <c r="B723" s="2"/>
      <c r="C723" s="2"/>
      <c r="D723" s="2"/>
      <c r="E723" s="2"/>
      <c r="F723" s="2"/>
      <c r="G723" s="2"/>
      <c r="H723" s="2"/>
      <c r="I723" s="2"/>
      <c r="J723" s="2"/>
      <c r="K723" s="2"/>
      <c r="L723" s="2"/>
      <c r="M723" s="2"/>
      <c r="N723" s="2"/>
      <c r="O723" s="2"/>
      <c r="P723" s="2"/>
      <c r="Q723" s="2"/>
      <c r="R723" s="2"/>
      <c r="S723" s="2"/>
    </row>
    <row r="724" spans="1:19" ht="15.75" x14ac:dyDescent="0.25">
      <c r="A724" s="24"/>
      <c r="B724" s="2"/>
      <c r="C724" s="2"/>
      <c r="D724" s="2"/>
      <c r="E724" s="2"/>
      <c r="F724" s="2"/>
      <c r="G724" s="2"/>
      <c r="H724" s="2"/>
      <c r="I724" s="2"/>
      <c r="J724" s="2"/>
      <c r="K724" s="2"/>
      <c r="L724" s="2"/>
      <c r="M724" s="2"/>
      <c r="N724" s="2"/>
      <c r="O724" s="2"/>
      <c r="P724" s="2"/>
      <c r="Q724" s="2"/>
      <c r="R724" s="2"/>
      <c r="S724" s="2"/>
    </row>
    <row r="725" spans="1:19" ht="15.75" x14ac:dyDescent="0.25">
      <c r="A725" s="24"/>
      <c r="B725" s="2"/>
      <c r="C725" s="2"/>
      <c r="D725" s="2"/>
      <c r="E725" s="2"/>
      <c r="F725" s="2"/>
      <c r="G725" s="2"/>
      <c r="H725" s="2"/>
      <c r="I725" s="2"/>
      <c r="J725" s="2"/>
      <c r="K725" s="2"/>
      <c r="L725" s="2"/>
      <c r="M725" s="2"/>
      <c r="N725" s="2"/>
      <c r="O725" s="2"/>
      <c r="P725" s="2"/>
      <c r="Q725" s="2"/>
      <c r="R725" s="2"/>
      <c r="S725" s="2"/>
    </row>
    <row r="726" spans="1:19" ht="15.75" x14ac:dyDescent="0.25">
      <c r="A726" s="24"/>
      <c r="B726" s="2"/>
      <c r="C726" s="2"/>
      <c r="D726" s="2"/>
      <c r="E726" s="2"/>
      <c r="F726" s="2"/>
      <c r="G726" s="2"/>
      <c r="H726" s="2"/>
      <c r="I726" s="2"/>
      <c r="J726" s="2"/>
      <c r="K726" s="2"/>
      <c r="L726" s="2"/>
      <c r="M726" s="2"/>
      <c r="N726" s="2"/>
      <c r="O726" s="2"/>
      <c r="P726" s="2"/>
      <c r="Q726" s="2"/>
      <c r="R726" s="2"/>
      <c r="S726" s="2"/>
    </row>
    <row r="727" spans="1:19" ht="15.75" x14ac:dyDescent="0.25">
      <c r="A727" s="24"/>
      <c r="B727" s="2"/>
      <c r="C727" s="2"/>
      <c r="D727" s="2"/>
      <c r="E727" s="2"/>
      <c r="F727" s="2"/>
      <c r="G727" s="2"/>
      <c r="H727" s="2"/>
      <c r="I727" s="2"/>
      <c r="J727" s="2"/>
      <c r="K727" s="2"/>
      <c r="L727" s="2"/>
      <c r="M727" s="2"/>
      <c r="N727" s="2"/>
      <c r="O727" s="2"/>
      <c r="P727" s="2"/>
      <c r="Q727" s="2"/>
      <c r="R727" s="2"/>
      <c r="S727" s="2"/>
    </row>
    <row r="728" spans="1:19" ht="15.75" x14ac:dyDescent="0.25">
      <c r="A728" s="24"/>
      <c r="B728" s="2"/>
      <c r="C728" s="2"/>
      <c r="D728" s="2"/>
      <c r="E728" s="2"/>
      <c r="F728" s="2"/>
      <c r="G728" s="2"/>
      <c r="H728" s="2"/>
      <c r="I728" s="2"/>
      <c r="J728" s="2"/>
      <c r="K728" s="2"/>
      <c r="L728" s="2"/>
      <c r="M728" s="2"/>
      <c r="N728" s="2"/>
      <c r="O728" s="2"/>
      <c r="P728" s="2"/>
      <c r="Q728" s="2"/>
      <c r="R728" s="2"/>
      <c r="S728" s="2"/>
    </row>
    <row r="729" spans="1:19" ht="15.75" x14ac:dyDescent="0.25">
      <c r="A729" s="24"/>
      <c r="B729" s="2"/>
      <c r="C729" s="2"/>
      <c r="D729" s="2"/>
      <c r="E729" s="2"/>
      <c r="F729" s="2"/>
      <c r="G729" s="2"/>
      <c r="H729" s="2"/>
      <c r="I729" s="2"/>
      <c r="J729" s="2"/>
      <c r="K729" s="2"/>
      <c r="L729" s="2"/>
      <c r="M729" s="2"/>
      <c r="N729" s="2"/>
      <c r="O729" s="2"/>
      <c r="P729" s="2"/>
      <c r="Q729" s="2"/>
      <c r="R729" s="2"/>
      <c r="S729" s="2"/>
    </row>
    <row r="730" spans="1:19" ht="15.75" x14ac:dyDescent="0.25">
      <c r="A730" s="24"/>
      <c r="B730" s="2"/>
      <c r="C730" s="2"/>
      <c r="D730" s="2"/>
      <c r="E730" s="2"/>
      <c r="F730" s="2"/>
      <c r="G730" s="2"/>
      <c r="H730" s="2"/>
      <c r="I730" s="2"/>
      <c r="J730" s="2"/>
      <c r="K730" s="2"/>
      <c r="L730" s="2"/>
      <c r="M730" s="2"/>
      <c r="N730" s="2"/>
      <c r="O730" s="2"/>
      <c r="P730" s="2"/>
      <c r="Q730" s="2"/>
      <c r="R730" s="2"/>
      <c r="S730" s="2"/>
    </row>
    <row r="731" spans="1:19" ht="15.75" x14ac:dyDescent="0.25">
      <c r="A731" s="24"/>
      <c r="B731" s="2"/>
      <c r="C731" s="2"/>
      <c r="D731" s="2"/>
      <c r="E731" s="2"/>
      <c r="F731" s="2"/>
      <c r="G731" s="2"/>
      <c r="H731" s="2"/>
      <c r="I731" s="2"/>
      <c r="J731" s="2"/>
      <c r="K731" s="2"/>
      <c r="L731" s="2"/>
      <c r="M731" s="2"/>
      <c r="N731" s="2"/>
      <c r="O731" s="2"/>
      <c r="P731" s="2"/>
      <c r="Q731" s="2"/>
      <c r="R731" s="2"/>
      <c r="S731" s="2"/>
    </row>
    <row r="732" spans="1:19" ht="15.75" x14ac:dyDescent="0.25">
      <c r="A732" s="24"/>
      <c r="B732" s="2"/>
      <c r="C732" s="2"/>
      <c r="D732" s="2"/>
      <c r="E732" s="2"/>
      <c r="F732" s="2"/>
      <c r="G732" s="2"/>
      <c r="H732" s="2"/>
      <c r="I732" s="2"/>
      <c r="J732" s="2"/>
      <c r="K732" s="2"/>
      <c r="L732" s="2"/>
      <c r="M732" s="2"/>
      <c r="N732" s="2"/>
      <c r="O732" s="2"/>
      <c r="P732" s="2"/>
      <c r="Q732" s="2"/>
      <c r="R732" s="2"/>
      <c r="S732" s="2"/>
    </row>
    <row r="733" spans="1:19" ht="15.75" x14ac:dyDescent="0.25">
      <c r="A733" s="24"/>
      <c r="B733" s="2"/>
      <c r="C733" s="2"/>
      <c r="D733" s="2"/>
      <c r="E733" s="2"/>
      <c r="F733" s="2"/>
      <c r="G733" s="2"/>
      <c r="H733" s="2"/>
      <c r="I733" s="2"/>
      <c r="J733" s="2"/>
      <c r="K733" s="2"/>
      <c r="L733" s="2"/>
      <c r="M733" s="2"/>
      <c r="N733" s="2"/>
      <c r="O733" s="2"/>
      <c r="P733" s="2"/>
      <c r="Q733" s="2"/>
      <c r="R733" s="2"/>
      <c r="S733" s="2"/>
    </row>
    <row r="734" spans="1:19" ht="15.75" x14ac:dyDescent="0.25">
      <c r="A734" s="24"/>
      <c r="B734" s="2"/>
      <c r="C734" s="2"/>
      <c r="D734" s="2"/>
      <c r="E734" s="2"/>
      <c r="F734" s="2"/>
      <c r="G734" s="2"/>
      <c r="H734" s="2"/>
      <c r="I734" s="2"/>
      <c r="J734" s="2"/>
      <c r="K734" s="2"/>
      <c r="L734" s="2"/>
      <c r="M734" s="2"/>
      <c r="N734" s="2"/>
      <c r="O734" s="2"/>
      <c r="P734" s="2"/>
      <c r="Q734" s="2"/>
      <c r="R734" s="2"/>
      <c r="S734" s="2"/>
    </row>
    <row r="735" spans="1:19" ht="15.75" x14ac:dyDescent="0.25">
      <c r="A735" s="24"/>
      <c r="B735" s="2"/>
      <c r="C735" s="2"/>
      <c r="D735" s="2"/>
      <c r="E735" s="2"/>
      <c r="F735" s="2"/>
      <c r="G735" s="2"/>
      <c r="H735" s="2"/>
      <c r="I735" s="2"/>
      <c r="J735" s="2"/>
      <c r="K735" s="2"/>
      <c r="L735" s="2"/>
      <c r="M735" s="2"/>
      <c r="N735" s="2"/>
      <c r="O735" s="2"/>
      <c r="P735" s="2"/>
      <c r="Q735" s="2"/>
      <c r="R735" s="2"/>
      <c r="S735" s="2"/>
    </row>
    <row r="736" spans="1:19" ht="15.75" x14ac:dyDescent="0.25">
      <c r="A736" s="24"/>
      <c r="B736" s="2"/>
      <c r="C736" s="2"/>
      <c r="D736" s="2"/>
      <c r="E736" s="2"/>
      <c r="F736" s="2"/>
      <c r="G736" s="2"/>
      <c r="H736" s="2"/>
      <c r="I736" s="2"/>
      <c r="J736" s="2"/>
      <c r="K736" s="2"/>
      <c r="L736" s="2"/>
      <c r="M736" s="2"/>
      <c r="N736" s="2"/>
      <c r="O736" s="2"/>
      <c r="P736" s="2"/>
      <c r="Q736" s="2"/>
      <c r="R736" s="2"/>
      <c r="S736" s="2"/>
    </row>
    <row r="737" spans="1:19" ht="15.75" x14ac:dyDescent="0.25">
      <c r="A737" s="24"/>
      <c r="B737" s="2"/>
      <c r="C737" s="2"/>
      <c r="D737" s="2"/>
      <c r="E737" s="2"/>
      <c r="F737" s="2"/>
      <c r="G737" s="2"/>
      <c r="H737" s="2"/>
      <c r="I737" s="2"/>
      <c r="J737" s="2"/>
      <c r="K737" s="2"/>
      <c r="L737" s="2"/>
      <c r="M737" s="2"/>
      <c r="N737" s="2"/>
      <c r="O737" s="2"/>
      <c r="P737" s="2"/>
      <c r="Q737" s="2"/>
      <c r="R737" s="2"/>
      <c r="S737" s="2"/>
    </row>
    <row r="738" spans="1:19" ht="15.75" x14ac:dyDescent="0.25">
      <c r="A738" s="24"/>
      <c r="B738" s="2"/>
      <c r="C738" s="2"/>
      <c r="D738" s="2"/>
      <c r="E738" s="2"/>
      <c r="F738" s="2"/>
      <c r="G738" s="2"/>
      <c r="H738" s="2"/>
      <c r="I738" s="2"/>
      <c r="J738" s="2"/>
      <c r="K738" s="2"/>
      <c r="L738" s="2"/>
      <c r="M738" s="2"/>
      <c r="N738" s="2"/>
      <c r="O738" s="2"/>
      <c r="P738" s="2"/>
      <c r="Q738" s="2"/>
      <c r="R738" s="2"/>
      <c r="S738" s="2"/>
    </row>
    <row r="739" spans="1:19" ht="15.75" x14ac:dyDescent="0.25">
      <c r="A739" s="24"/>
      <c r="B739" s="2"/>
      <c r="C739" s="2"/>
      <c r="D739" s="2"/>
      <c r="E739" s="2"/>
      <c r="F739" s="2"/>
      <c r="G739" s="2"/>
      <c r="H739" s="2"/>
      <c r="I739" s="2"/>
      <c r="J739" s="2"/>
      <c r="K739" s="2"/>
      <c r="L739" s="2"/>
      <c r="M739" s="2"/>
      <c r="N739" s="2"/>
      <c r="O739" s="2"/>
      <c r="P739" s="2"/>
      <c r="Q739" s="2"/>
      <c r="R739" s="2"/>
      <c r="S739" s="2"/>
    </row>
    <row r="740" spans="1:19" ht="15.75" x14ac:dyDescent="0.25">
      <c r="A740" s="24"/>
      <c r="B740" s="2"/>
      <c r="C740" s="2"/>
      <c r="D740" s="2"/>
      <c r="E740" s="2"/>
      <c r="F740" s="2"/>
      <c r="G740" s="2"/>
      <c r="H740" s="2"/>
      <c r="I740" s="2"/>
      <c r="J740" s="2"/>
      <c r="K740" s="2"/>
      <c r="L740" s="2"/>
      <c r="M740" s="2"/>
      <c r="N740" s="2"/>
      <c r="O740" s="2"/>
      <c r="P740" s="2"/>
      <c r="Q740" s="2"/>
      <c r="R740" s="2"/>
      <c r="S740" s="2"/>
    </row>
    <row r="741" spans="1:19" ht="15.75" x14ac:dyDescent="0.25">
      <c r="A741" s="24"/>
      <c r="B741" s="2"/>
      <c r="C741" s="2"/>
      <c r="D741" s="2"/>
      <c r="E741" s="2"/>
      <c r="F741" s="2"/>
      <c r="G741" s="2"/>
      <c r="H741" s="2"/>
      <c r="I741" s="2"/>
      <c r="J741" s="2"/>
      <c r="K741" s="2"/>
      <c r="L741" s="2"/>
      <c r="M741" s="2"/>
      <c r="N741" s="2"/>
      <c r="O741" s="2"/>
      <c r="P741" s="2"/>
      <c r="Q741" s="2"/>
      <c r="R741" s="2"/>
      <c r="S741" s="2"/>
    </row>
    <row r="742" spans="1:19" ht="15.75" x14ac:dyDescent="0.25">
      <c r="A742" s="24"/>
      <c r="B742" s="2"/>
      <c r="C742" s="2"/>
      <c r="D742" s="2"/>
      <c r="E742" s="2"/>
      <c r="F742" s="2"/>
      <c r="G742" s="2"/>
      <c r="H742" s="2"/>
      <c r="I742" s="2"/>
      <c r="J742" s="2"/>
      <c r="K742" s="2"/>
      <c r="L742" s="2"/>
      <c r="M742" s="2"/>
      <c r="N742" s="2"/>
      <c r="O742" s="2"/>
      <c r="P742" s="2"/>
      <c r="Q742" s="2"/>
      <c r="R742" s="2"/>
      <c r="S742" s="2"/>
    </row>
    <row r="743" spans="1:19" ht="15.75" x14ac:dyDescent="0.25">
      <c r="A743" s="24"/>
      <c r="B743" s="2"/>
      <c r="C743" s="2"/>
      <c r="D743" s="2"/>
      <c r="E743" s="2"/>
      <c r="F743" s="2"/>
      <c r="G743" s="2"/>
      <c r="H743" s="2"/>
      <c r="I743" s="2"/>
      <c r="J743" s="2"/>
      <c r="K743" s="2"/>
      <c r="L743" s="2"/>
      <c r="M743" s="2"/>
      <c r="N743" s="2"/>
      <c r="O743" s="2"/>
      <c r="P743" s="2"/>
      <c r="Q743" s="2"/>
      <c r="R743" s="2"/>
      <c r="S743" s="2"/>
    </row>
    <row r="744" spans="1:19" ht="15.75" x14ac:dyDescent="0.25">
      <c r="A744" s="24"/>
      <c r="B744" s="2"/>
      <c r="C744" s="2"/>
      <c r="D744" s="2"/>
      <c r="E744" s="2"/>
      <c r="F744" s="2"/>
      <c r="G744" s="2"/>
      <c r="H744" s="2"/>
      <c r="I744" s="2"/>
      <c r="J744" s="2"/>
      <c r="K744" s="2"/>
      <c r="L744" s="2"/>
      <c r="M744" s="2"/>
      <c r="N744" s="2"/>
      <c r="O744" s="2"/>
      <c r="P744" s="2"/>
      <c r="Q744" s="2"/>
      <c r="R744" s="2"/>
      <c r="S744" s="2"/>
    </row>
    <row r="745" spans="1:19" ht="15.75" x14ac:dyDescent="0.25">
      <c r="A745" s="24"/>
      <c r="B745" s="2"/>
      <c r="C745" s="2"/>
      <c r="D745" s="2"/>
      <c r="E745" s="2"/>
      <c r="F745" s="2"/>
      <c r="G745" s="2"/>
      <c r="H745" s="2"/>
      <c r="I745" s="2"/>
      <c r="J745" s="2"/>
      <c r="K745" s="2"/>
      <c r="L745" s="2"/>
      <c r="M745" s="2"/>
      <c r="N745" s="2"/>
      <c r="O745" s="2"/>
      <c r="P745" s="2"/>
      <c r="Q745" s="2"/>
      <c r="R745" s="2"/>
      <c r="S745" s="2"/>
    </row>
    <row r="746" spans="1:19" ht="15.75" x14ac:dyDescent="0.25">
      <c r="A746" s="24"/>
      <c r="B746" s="2"/>
      <c r="C746" s="2"/>
      <c r="D746" s="2"/>
      <c r="E746" s="2"/>
      <c r="F746" s="2"/>
      <c r="G746" s="2"/>
      <c r="H746" s="2"/>
      <c r="I746" s="2"/>
      <c r="J746" s="2"/>
      <c r="K746" s="2"/>
      <c r="L746" s="2"/>
      <c r="M746" s="2"/>
      <c r="N746" s="2"/>
      <c r="O746" s="2"/>
      <c r="P746" s="2"/>
      <c r="Q746" s="2"/>
      <c r="R746" s="2"/>
      <c r="S746" s="2"/>
    </row>
    <row r="747" spans="1:19" ht="15.75" x14ac:dyDescent="0.25">
      <c r="A747" s="24"/>
      <c r="B747" s="2"/>
      <c r="C747" s="2"/>
      <c r="D747" s="2"/>
      <c r="E747" s="2"/>
      <c r="F747" s="2"/>
      <c r="G747" s="2"/>
      <c r="H747" s="2"/>
      <c r="I747" s="2"/>
      <c r="J747" s="2"/>
      <c r="K747" s="2"/>
      <c r="L747" s="2"/>
      <c r="M747" s="2"/>
      <c r="N747" s="2"/>
      <c r="O747" s="2"/>
      <c r="P747" s="2"/>
      <c r="Q747" s="2"/>
      <c r="R747" s="2"/>
      <c r="S747" s="2"/>
    </row>
    <row r="748" spans="1:19" ht="15.75" x14ac:dyDescent="0.25">
      <c r="A748" s="24"/>
      <c r="B748" s="2"/>
      <c r="C748" s="2"/>
      <c r="D748" s="2"/>
      <c r="E748" s="2"/>
      <c r="F748" s="2"/>
      <c r="G748" s="2"/>
      <c r="H748" s="2"/>
      <c r="I748" s="2"/>
      <c r="J748" s="2"/>
      <c r="K748" s="2"/>
      <c r="L748" s="2"/>
      <c r="M748" s="2"/>
      <c r="N748" s="2"/>
      <c r="O748" s="2"/>
      <c r="P748" s="2"/>
      <c r="Q748" s="2"/>
      <c r="R748" s="2"/>
      <c r="S748" s="2"/>
    </row>
    <row r="749" spans="1:19" ht="15.75" x14ac:dyDescent="0.25">
      <c r="A749" s="24"/>
      <c r="B749" s="2"/>
      <c r="C749" s="2"/>
      <c r="D749" s="2"/>
      <c r="E749" s="2"/>
      <c r="F749" s="2"/>
      <c r="G749" s="2"/>
      <c r="H749" s="2"/>
      <c r="I749" s="2"/>
      <c r="J749" s="2"/>
      <c r="K749" s="2"/>
      <c r="L749" s="2"/>
      <c r="M749" s="2"/>
      <c r="N749" s="2"/>
      <c r="O749" s="2"/>
      <c r="P749" s="2"/>
      <c r="Q749" s="2"/>
      <c r="R749" s="2"/>
      <c r="S749" s="2"/>
    </row>
    <row r="750" spans="1:19" ht="15.75" x14ac:dyDescent="0.25">
      <c r="A750" s="24"/>
      <c r="B750" s="2"/>
      <c r="C750" s="2"/>
      <c r="D750" s="2"/>
      <c r="E750" s="2"/>
      <c r="F750" s="2"/>
      <c r="G750" s="2"/>
      <c r="H750" s="2"/>
      <c r="I750" s="2"/>
      <c r="J750" s="2"/>
      <c r="K750" s="2"/>
      <c r="L750" s="2"/>
      <c r="M750" s="2"/>
      <c r="N750" s="2"/>
      <c r="O750" s="2"/>
      <c r="P750" s="2"/>
      <c r="Q750" s="2"/>
      <c r="R750" s="2"/>
      <c r="S750" s="2"/>
    </row>
    <row r="751" spans="1:19" ht="15.75" x14ac:dyDescent="0.25">
      <c r="A751" s="24"/>
      <c r="B751" s="2"/>
      <c r="C751" s="2"/>
      <c r="D751" s="2"/>
      <c r="E751" s="2"/>
      <c r="F751" s="2"/>
      <c r="G751" s="2"/>
      <c r="H751" s="2"/>
      <c r="I751" s="2"/>
      <c r="J751" s="2"/>
      <c r="K751" s="2"/>
      <c r="L751" s="2"/>
      <c r="M751" s="2"/>
      <c r="N751" s="2"/>
      <c r="O751" s="2"/>
      <c r="P751" s="2"/>
      <c r="Q751" s="2"/>
      <c r="R751" s="2"/>
      <c r="S751" s="2"/>
    </row>
    <row r="752" spans="1:19" ht="15.75" x14ac:dyDescent="0.25">
      <c r="A752" s="24"/>
      <c r="B752" s="2"/>
      <c r="C752" s="2"/>
      <c r="D752" s="2"/>
      <c r="E752" s="2"/>
      <c r="F752" s="2"/>
      <c r="G752" s="2"/>
      <c r="H752" s="2"/>
      <c r="I752" s="2"/>
      <c r="J752" s="2"/>
      <c r="K752" s="2"/>
      <c r="L752" s="2"/>
      <c r="M752" s="2"/>
      <c r="N752" s="2"/>
      <c r="O752" s="2"/>
      <c r="P752" s="2"/>
      <c r="Q752" s="2"/>
      <c r="R752" s="2"/>
      <c r="S752" s="2"/>
    </row>
    <row r="753" spans="1:19" ht="15.75" x14ac:dyDescent="0.25">
      <c r="A753" s="24"/>
      <c r="B753" s="2"/>
      <c r="C753" s="2"/>
      <c r="D753" s="2"/>
      <c r="E753" s="2"/>
      <c r="F753" s="2"/>
      <c r="G753" s="2"/>
      <c r="H753" s="2"/>
      <c r="I753" s="2"/>
      <c r="J753" s="2"/>
      <c r="K753" s="2"/>
      <c r="L753" s="2"/>
      <c r="M753" s="2"/>
      <c r="N753" s="2"/>
      <c r="O753" s="2"/>
      <c r="P753" s="2"/>
      <c r="Q753" s="2"/>
      <c r="R753" s="2"/>
      <c r="S753" s="2"/>
    </row>
    <row r="754" spans="1:19" ht="15.75" x14ac:dyDescent="0.25">
      <c r="A754" s="24"/>
      <c r="B754" s="2"/>
      <c r="C754" s="2"/>
      <c r="D754" s="2"/>
      <c r="E754" s="2"/>
      <c r="F754" s="2"/>
      <c r="G754" s="2"/>
      <c r="H754" s="2"/>
      <c r="I754" s="2"/>
      <c r="J754" s="2"/>
      <c r="K754" s="2"/>
      <c r="L754" s="2"/>
      <c r="M754" s="2"/>
      <c r="N754" s="2"/>
      <c r="O754" s="2"/>
      <c r="P754" s="2"/>
      <c r="Q754" s="2"/>
      <c r="R754" s="2"/>
      <c r="S754" s="2"/>
    </row>
    <row r="755" spans="1:19" ht="15.75" x14ac:dyDescent="0.25">
      <c r="A755" s="24"/>
      <c r="B755" s="2"/>
      <c r="C755" s="2"/>
      <c r="D755" s="2"/>
      <c r="E755" s="2"/>
      <c r="F755" s="2"/>
      <c r="G755" s="2"/>
      <c r="H755" s="2"/>
      <c r="I755" s="2"/>
      <c r="J755" s="2"/>
      <c r="K755" s="2"/>
      <c r="L755" s="2"/>
      <c r="M755" s="2"/>
      <c r="N755" s="2"/>
      <c r="O755" s="2"/>
      <c r="P755" s="2"/>
      <c r="Q755" s="2"/>
      <c r="R755" s="2"/>
      <c r="S755" s="2"/>
    </row>
    <row r="756" spans="1:19" ht="15.75" x14ac:dyDescent="0.25">
      <c r="A756" s="24"/>
      <c r="B756" s="2"/>
      <c r="C756" s="2"/>
      <c r="D756" s="2"/>
      <c r="E756" s="2"/>
      <c r="F756" s="2"/>
      <c r="G756" s="2"/>
      <c r="H756" s="2"/>
      <c r="I756" s="2"/>
      <c r="J756" s="2"/>
      <c r="K756" s="2"/>
      <c r="L756" s="2"/>
      <c r="M756" s="2"/>
      <c r="N756" s="2"/>
      <c r="O756" s="2"/>
      <c r="P756" s="2"/>
      <c r="Q756" s="2"/>
      <c r="R756" s="2"/>
      <c r="S756" s="2"/>
    </row>
    <row r="757" spans="1:19" ht="15.75" x14ac:dyDescent="0.25">
      <c r="A757" s="24"/>
      <c r="B757" s="2"/>
      <c r="C757" s="2"/>
      <c r="D757" s="2"/>
      <c r="E757" s="2"/>
      <c r="F757" s="2"/>
      <c r="G757" s="2"/>
      <c r="H757" s="2"/>
      <c r="I757" s="2"/>
      <c r="J757" s="2"/>
      <c r="K757" s="2"/>
      <c r="L757" s="2"/>
      <c r="M757" s="2"/>
      <c r="N757" s="2"/>
      <c r="O757" s="2"/>
      <c r="P757" s="2"/>
      <c r="Q757" s="2"/>
      <c r="R757" s="2"/>
      <c r="S757" s="2"/>
    </row>
    <row r="758" spans="1:19" ht="15.75" x14ac:dyDescent="0.25">
      <c r="A758" s="24"/>
      <c r="B758" s="2"/>
      <c r="C758" s="2"/>
      <c r="D758" s="2"/>
      <c r="E758" s="2"/>
      <c r="F758" s="2"/>
      <c r="G758" s="2"/>
      <c r="H758" s="2"/>
      <c r="I758" s="2"/>
      <c r="J758" s="2"/>
      <c r="K758" s="2"/>
      <c r="L758" s="2"/>
      <c r="M758" s="2"/>
      <c r="N758" s="2"/>
      <c r="O758" s="2"/>
      <c r="P758" s="2"/>
      <c r="Q758" s="2"/>
      <c r="R758" s="2"/>
      <c r="S758" s="2"/>
    </row>
    <row r="759" spans="1:19" ht="15.75" x14ac:dyDescent="0.25">
      <c r="A759" s="24"/>
      <c r="B759" s="2"/>
      <c r="C759" s="2"/>
      <c r="D759" s="2"/>
      <c r="E759" s="2"/>
      <c r="F759" s="2"/>
      <c r="G759" s="2"/>
      <c r="H759" s="2"/>
      <c r="I759" s="2"/>
      <c r="J759" s="2"/>
      <c r="K759" s="2"/>
      <c r="L759" s="2"/>
      <c r="M759" s="2"/>
      <c r="N759" s="2"/>
      <c r="O759" s="2"/>
      <c r="P759" s="2"/>
      <c r="Q759" s="2"/>
      <c r="R759" s="2"/>
      <c r="S759" s="2"/>
    </row>
    <row r="760" spans="1:19" ht="15.75" x14ac:dyDescent="0.25">
      <c r="A760" s="24"/>
      <c r="B760" s="2"/>
      <c r="C760" s="2"/>
      <c r="D760" s="2"/>
      <c r="E760" s="2"/>
      <c r="F760" s="2"/>
      <c r="G760" s="2"/>
      <c r="H760" s="2"/>
      <c r="I760" s="2"/>
      <c r="J760" s="2"/>
      <c r="K760" s="2"/>
      <c r="L760" s="2"/>
      <c r="M760" s="2"/>
      <c r="N760" s="2"/>
      <c r="O760" s="2"/>
      <c r="P760" s="2"/>
      <c r="Q760" s="2"/>
      <c r="R760" s="2"/>
      <c r="S760" s="2"/>
    </row>
    <row r="761" spans="1:19" ht="15.75" x14ac:dyDescent="0.25">
      <c r="A761" s="24"/>
      <c r="B761" s="2"/>
      <c r="C761" s="2"/>
      <c r="D761" s="2"/>
      <c r="E761" s="2"/>
      <c r="F761" s="2"/>
      <c r="G761" s="2"/>
      <c r="H761" s="2"/>
      <c r="I761" s="2"/>
      <c r="J761" s="2"/>
      <c r="K761" s="2"/>
      <c r="L761" s="2"/>
      <c r="M761" s="2"/>
      <c r="N761" s="2"/>
      <c r="O761" s="2"/>
      <c r="P761" s="2"/>
      <c r="Q761" s="2"/>
      <c r="R761" s="2"/>
      <c r="S761" s="2"/>
    </row>
    <row r="762" spans="1:19" ht="15.75" x14ac:dyDescent="0.25">
      <c r="A762" s="24"/>
      <c r="B762" s="2"/>
      <c r="C762" s="2"/>
      <c r="D762" s="2"/>
      <c r="E762" s="2"/>
      <c r="F762" s="2"/>
      <c r="G762" s="2"/>
      <c r="H762" s="2"/>
      <c r="I762" s="2"/>
      <c r="J762" s="2"/>
      <c r="K762" s="2"/>
      <c r="L762" s="2"/>
      <c r="M762" s="2"/>
      <c r="N762" s="2"/>
      <c r="O762" s="2"/>
      <c r="P762" s="2"/>
      <c r="Q762" s="2"/>
      <c r="R762" s="2"/>
      <c r="S762" s="2"/>
    </row>
    <row r="763" spans="1:19" ht="15.75" x14ac:dyDescent="0.25">
      <c r="A763" s="24"/>
      <c r="B763" s="2"/>
      <c r="C763" s="2"/>
      <c r="D763" s="2"/>
      <c r="E763" s="2"/>
      <c r="F763" s="2"/>
      <c r="G763" s="2"/>
      <c r="H763" s="2"/>
      <c r="I763" s="2"/>
      <c r="J763" s="2"/>
      <c r="K763" s="2"/>
      <c r="L763" s="2"/>
      <c r="M763" s="2"/>
      <c r="N763" s="2"/>
      <c r="O763" s="2"/>
      <c r="P763" s="2"/>
      <c r="Q763" s="2"/>
      <c r="R763" s="2"/>
      <c r="S763" s="2"/>
    </row>
    <row r="764" spans="1:19" ht="15.75" x14ac:dyDescent="0.25">
      <c r="A764" s="24"/>
      <c r="B764" s="2"/>
      <c r="C764" s="2"/>
      <c r="D764" s="2"/>
      <c r="E764" s="2"/>
      <c r="F764" s="2"/>
      <c r="G764" s="2"/>
      <c r="H764" s="2"/>
      <c r="I764" s="2"/>
      <c r="J764" s="2"/>
      <c r="K764" s="2"/>
      <c r="L764" s="2"/>
      <c r="M764" s="2"/>
      <c r="N764" s="2"/>
      <c r="O764" s="2"/>
      <c r="P764" s="2"/>
      <c r="Q764" s="2"/>
      <c r="R764" s="2"/>
      <c r="S764" s="2"/>
    </row>
    <row r="765" spans="1:19" ht="15.75" x14ac:dyDescent="0.25">
      <c r="A765" s="24"/>
      <c r="B765" s="2"/>
      <c r="C765" s="2"/>
      <c r="D765" s="2"/>
      <c r="E765" s="2"/>
      <c r="F765" s="2"/>
      <c r="G765" s="2"/>
      <c r="H765" s="2"/>
      <c r="I765" s="2"/>
      <c r="J765" s="2"/>
      <c r="K765" s="2"/>
      <c r="L765" s="2"/>
      <c r="M765" s="2"/>
      <c r="N765" s="2"/>
      <c r="O765" s="2"/>
      <c r="P765" s="2"/>
      <c r="Q765" s="2"/>
      <c r="R765" s="2"/>
      <c r="S765" s="2"/>
    </row>
    <row r="766" spans="1:19" ht="15.75" x14ac:dyDescent="0.25">
      <c r="A766" s="24"/>
      <c r="B766" s="2"/>
      <c r="C766" s="2"/>
      <c r="D766" s="2"/>
      <c r="E766" s="2"/>
      <c r="F766" s="2"/>
      <c r="G766" s="2"/>
      <c r="H766" s="2"/>
      <c r="I766" s="2"/>
      <c r="J766" s="2"/>
      <c r="K766" s="2"/>
      <c r="L766" s="2"/>
      <c r="M766" s="2"/>
      <c r="N766" s="2"/>
      <c r="O766" s="2"/>
      <c r="P766" s="2"/>
      <c r="Q766" s="2"/>
      <c r="R766" s="2"/>
      <c r="S766" s="2"/>
    </row>
    <row r="767" spans="1:19" ht="15.75" x14ac:dyDescent="0.25">
      <c r="A767" s="24"/>
      <c r="B767" s="2"/>
      <c r="C767" s="2"/>
      <c r="D767" s="2"/>
      <c r="E767" s="2"/>
      <c r="F767" s="2"/>
      <c r="G767" s="2"/>
      <c r="H767" s="2"/>
      <c r="I767" s="2"/>
      <c r="J767" s="2"/>
      <c r="K767" s="2"/>
      <c r="L767" s="2"/>
      <c r="M767" s="2"/>
      <c r="N767" s="2"/>
      <c r="O767" s="2"/>
      <c r="P767" s="2"/>
      <c r="Q767" s="2"/>
      <c r="R767" s="2"/>
      <c r="S767" s="2"/>
    </row>
    <row r="768" spans="1:19" ht="15.75" x14ac:dyDescent="0.25">
      <c r="A768" s="24"/>
      <c r="B768" s="2"/>
      <c r="C768" s="2"/>
      <c r="D768" s="2"/>
      <c r="E768" s="2"/>
      <c r="F768" s="2"/>
      <c r="G768" s="2"/>
      <c r="H768" s="2"/>
      <c r="I768" s="2"/>
      <c r="J768" s="2"/>
      <c r="K768" s="2"/>
      <c r="L768" s="2"/>
      <c r="M768" s="2"/>
      <c r="N768" s="2"/>
      <c r="O768" s="2"/>
      <c r="P768" s="2"/>
      <c r="Q768" s="2"/>
      <c r="R768" s="2"/>
      <c r="S768" s="2"/>
    </row>
    <row r="769" spans="1:19" ht="15.75" x14ac:dyDescent="0.25">
      <c r="A769" s="24"/>
      <c r="B769" s="2"/>
      <c r="C769" s="2"/>
      <c r="D769" s="2"/>
      <c r="E769" s="2"/>
      <c r="F769" s="2"/>
      <c r="G769" s="2"/>
      <c r="H769" s="2"/>
      <c r="I769" s="2"/>
      <c r="J769" s="2"/>
      <c r="K769" s="2"/>
      <c r="L769" s="2"/>
      <c r="M769" s="2"/>
      <c r="N769" s="2"/>
      <c r="O769" s="2"/>
      <c r="P769" s="2"/>
      <c r="Q769" s="2"/>
      <c r="R769" s="2"/>
      <c r="S769" s="2"/>
    </row>
    <row r="770" spans="1:19" ht="15.75" x14ac:dyDescent="0.25">
      <c r="A770" s="24"/>
      <c r="B770" s="2"/>
      <c r="C770" s="2"/>
      <c r="D770" s="2"/>
      <c r="E770" s="2"/>
      <c r="F770" s="2"/>
      <c r="G770" s="2"/>
      <c r="H770" s="2"/>
      <c r="I770" s="2"/>
      <c r="J770" s="2"/>
      <c r="K770" s="2"/>
      <c r="L770" s="2"/>
      <c r="M770" s="2"/>
      <c r="N770" s="2"/>
      <c r="O770" s="2"/>
      <c r="P770" s="2"/>
      <c r="Q770" s="2"/>
      <c r="R770" s="2"/>
      <c r="S770" s="2"/>
    </row>
    <row r="771" spans="1:19" ht="15.75" x14ac:dyDescent="0.25">
      <c r="A771" s="24"/>
      <c r="B771" s="2"/>
      <c r="C771" s="2"/>
      <c r="D771" s="2"/>
      <c r="E771" s="2"/>
      <c r="F771" s="2"/>
      <c r="G771" s="2"/>
      <c r="H771" s="2"/>
      <c r="I771" s="2"/>
      <c r="J771" s="2"/>
      <c r="K771" s="2"/>
      <c r="L771" s="2"/>
      <c r="M771" s="2"/>
      <c r="N771" s="2"/>
      <c r="O771" s="2"/>
      <c r="P771" s="2"/>
      <c r="Q771" s="2"/>
      <c r="R771" s="2"/>
      <c r="S771" s="2"/>
    </row>
    <row r="772" spans="1:19" ht="15.75" x14ac:dyDescent="0.25">
      <c r="A772" s="24"/>
      <c r="B772" s="2"/>
      <c r="C772" s="2"/>
      <c r="D772" s="2"/>
      <c r="E772" s="2"/>
      <c r="F772" s="2"/>
      <c r="G772" s="2"/>
      <c r="H772" s="2"/>
      <c r="I772" s="2"/>
      <c r="J772" s="2"/>
      <c r="K772" s="2"/>
      <c r="L772" s="2"/>
      <c r="M772" s="2"/>
      <c r="N772" s="2"/>
      <c r="O772" s="2"/>
      <c r="P772" s="2"/>
      <c r="Q772" s="2"/>
      <c r="R772" s="2"/>
      <c r="S772" s="2"/>
    </row>
    <row r="773" spans="1:19" ht="15.75" x14ac:dyDescent="0.25">
      <c r="A773" s="24"/>
      <c r="B773" s="2"/>
      <c r="C773" s="2"/>
      <c r="D773" s="2"/>
      <c r="E773" s="2"/>
      <c r="F773" s="2"/>
      <c r="G773" s="2"/>
      <c r="H773" s="2"/>
      <c r="I773" s="2"/>
      <c r="J773" s="2"/>
      <c r="K773" s="2"/>
      <c r="L773" s="2"/>
      <c r="M773" s="2"/>
      <c r="N773" s="2"/>
      <c r="O773" s="2"/>
      <c r="P773" s="2"/>
      <c r="Q773" s="2"/>
      <c r="R773" s="2"/>
      <c r="S773" s="2"/>
    </row>
    <row r="774" spans="1:19" ht="15.75" x14ac:dyDescent="0.25">
      <c r="A774" s="24"/>
      <c r="B774" s="2"/>
      <c r="C774" s="2"/>
      <c r="D774" s="2"/>
      <c r="E774" s="2"/>
      <c r="F774" s="2"/>
      <c r="G774" s="2"/>
      <c r="H774" s="2"/>
      <c r="I774" s="2"/>
      <c r="J774" s="2"/>
      <c r="K774" s="2"/>
      <c r="L774" s="2"/>
      <c r="M774" s="2"/>
      <c r="N774" s="2"/>
      <c r="O774" s="2"/>
      <c r="P774" s="2"/>
      <c r="Q774" s="2"/>
      <c r="R774" s="2"/>
      <c r="S774" s="2"/>
    </row>
    <row r="775" spans="1:19" ht="15.75" x14ac:dyDescent="0.25">
      <c r="A775" s="24"/>
      <c r="B775" s="2"/>
      <c r="C775" s="2"/>
      <c r="D775" s="2"/>
      <c r="E775" s="2"/>
      <c r="F775" s="2"/>
      <c r="G775" s="2"/>
      <c r="H775" s="2"/>
      <c r="I775" s="2"/>
      <c r="J775" s="2"/>
      <c r="K775" s="2"/>
      <c r="L775" s="2"/>
      <c r="M775" s="2"/>
      <c r="N775" s="2"/>
      <c r="O775" s="2"/>
      <c r="P775" s="2"/>
      <c r="Q775" s="2"/>
      <c r="R775" s="2"/>
      <c r="S775" s="2"/>
    </row>
    <row r="776" spans="1:19" ht="15.75" x14ac:dyDescent="0.25">
      <c r="A776" s="24"/>
      <c r="B776" s="2"/>
      <c r="C776" s="2"/>
      <c r="D776" s="2"/>
      <c r="E776" s="2"/>
      <c r="F776" s="2"/>
      <c r="G776" s="2"/>
      <c r="H776" s="2"/>
      <c r="I776" s="2"/>
      <c r="J776" s="2"/>
      <c r="K776" s="2"/>
      <c r="L776" s="2"/>
      <c r="M776" s="2"/>
      <c r="N776" s="2"/>
      <c r="O776" s="2"/>
      <c r="P776" s="2"/>
      <c r="Q776" s="2"/>
      <c r="R776" s="2"/>
      <c r="S776" s="2"/>
    </row>
    <row r="777" spans="1:19" ht="15.75" x14ac:dyDescent="0.25">
      <c r="A777" s="24"/>
      <c r="B777" s="2"/>
      <c r="C777" s="2"/>
      <c r="D777" s="2"/>
      <c r="E777" s="2"/>
      <c r="F777" s="2"/>
      <c r="G777" s="2"/>
      <c r="H777" s="2"/>
      <c r="I777" s="2"/>
      <c r="J777" s="2"/>
      <c r="K777" s="2"/>
      <c r="L777" s="2"/>
      <c r="M777" s="2"/>
      <c r="N777" s="2"/>
      <c r="O777" s="2"/>
      <c r="P777" s="2"/>
      <c r="Q777" s="2"/>
      <c r="R777" s="2"/>
      <c r="S777" s="2"/>
    </row>
    <row r="778" spans="1:19" ht="15.75" x14ac:dyDescent="0.25">
      <c r="A778" s="24"/>
      <c r="B778" s="2"/>
      <c r="C778" s="2"/>
      <c r="D778" s="2"/>
      <c r="E778" s="2"/>
      <c r="F778" s="2"/>
      <c r="G778" s="2"/>
      <c r="H778" s="2"/>
      <c r="I778" s="2"/>
      <c r="J778" s="2"/>
      <c r="K778" s="2"/>
      <c r="L778" s="2"/>
      <c r="M778" s="2"/>
      <c r="N778" s="2"/>
      <c r="O778" s="2"/>
      <c r="P778" s="2"/>
      <c r="Q778" s="2"/>
      <c r="R778" s="2"/>
      <c r="S778" s="2"/>
    </row>
    <row r="779" spans="1:19" ht="15.75" x14ac:dyDescent="0.25">
      <c r="A779" s="24"/>
      <c r="B779" s="2"/>
      <c r="C779" s="2"/>
      <c r="D779" s="2"/>
      <c r="E779" s="2"/>
      <c r="F779" s="2"/>
      <c r="G779" s="2"/>
      <c r="H779" s="2"/>
      <c r="I779" s="2"/>
      <c r="J779" s="2"/>
      <c r="K779" s="2"/>
      <c r="L779" s="2"/>
      <c r="M779" s="2"/>
      <c r="N779" s="2"/>
      <c r="O779" s="2"/>
      <c r="P779" s="2"/>
      <c r="Q779" s="2"/>
      <c r="R779" s="2"/>
      <c r="S779" s="2"/>
    </row>
    <row r="780" spans="1:19" ht="15.75" x14ac:dyDescent="0.25">
      <c r="A780" s="24"/>
      <c r="B780" s="2"/>
      <c r="C780" s="2"/>
      <c r="D780" s="2"/>
      <c r="E780" s="2"/>
      <c r="F780" s="2"/>
      <c r="G780" s="2"/>
      <c r="H780" s="2"/>
      <c r="I780" s="2"/>
      <c r="J780" s="2"/>
      <c r="K780" s="2"/>
      <c r="L780" s="2"/>
      <c r="M780" s="2"/>
      <c r="N780" s="2"/>
      <c r="O780" s="2"/>
      <c r="P780" s="2"/>
      <c r="Q780" s="2"/>
      <c r="R780" s="2"/>
      <c r="S780" s="2"/>
    </row>
    <row r="781" spans="1:19" ht="15.75" x14ac:dyDescent="0.25">
      <c r="A781" s="24"/>
      <c r="B781" s="2"/>
      <c r="C781" s="2"/>
      <c r="D781" s="2"/>
      <c r="E781" s="2"/>
      <c r="F781" s="2"/>
      <c r="G781" s="2"/>
      <c r="H781" s="2"/>
      <c r="I781" s="2"/>
      <c r="J781" s="2"/>
      <c r="K781" s="2"/>
      <c r="L781" s="2"/>
      <c r="M781" s="2"/>
      <c r="N781" s="2"/>
      <c r="O781" s="2"/>
      <c r="P781" s="2"/>
      <c r="Q781" s="2"/>
      <c r="R781" s="2"/>
      <c r="S781" s="2"/>
    </row>
    <row r="782" spans="1:19" ht="15.75" x14ac:dyDescent="0.25">
      <c r="A782" s="24"/>
      <c r="B782" s="2"/>
      <c r="C782" s="2"/>
      <c r="D782" s="2"/>
      <c r="E782" s="2"/>
      <c r="F782" s="2"/>
      <c r="G782" s="2"/>
      <c r="H782" s="2"/>
      <c r="I782" s="2"/>
      <c r="J782" s="2"/>
      <c r="K782" s="2"/>
      <c r="L782" s="2"/>
      <c r="M782" s="2"/>
      <c r="N782" s="2"/>
      <c r="O782" s="2"/>
      <c r="P782" s="2"/>
      <c r="Q782" s="2"/>
      <c r="R782" s="2"/>
      <c r="S782" s="2"/>
    </row>
    <row r="783" spans="1:19" ht="15.75" x14ac:dyDescent="0.25">
      <c r="A783" s="24"/>
      <c r="B783" s="2"/>
      <c r="C783" s="2"/>
      <c r="D783" s="2"/>
      <c r="E783" s="2"/>
      <c r="F783" s="2"/>
      <c r="G783" s="2"/>
      <c r="H783" s="2"/>
      <c r="I783" s="2"/>
      <c r="J783" s="2"/>
      <c r="K783" s="2"/>
      <c r="L783" s="2"/>
      <c r="M783" s="2"/>
      <c r="N783" s="2"/>
      <c r="O783" s="2"/>
      <c r="P783" s="2"/>
      <c r="Q783" s="2"/>
      <c r="R783" s="2"/>
      <c r="S783" s="2"/>
    </row>
    <row r="784" spans="1:19" ht="15.75" x14ac:dyDescent="0.25">
      <c r="A784" s="24"/>
      <c r="B784" s="2"/>
      <c r="C784" s="2"/>
      <c r="D784" s="2"/>
      <c r="E784" s="2"/>
      <c r="F784" s="2"/>
      <c r="G784" s="2"/>
      <c r="H784" s="2"/>
      <c r="I784" s="2"/>
      <c r="J784" s="2"/>
      <c r="K784" s="2"/>
      <c r="L784" s="2"/>
      <c r="M784" s="2"/>
      <c r="N784" s="2"/>
      <c r="O784" s="2"/>
      <c r="P784" s="2"/>
      <c r="Q784" s="2"/>
      <c r="R784" s="2"/>
      <c r="S784" s="2"/>
    </row>
    <row r="785" spans="1:19" ht="15.75" x14ac:dyDescent="0.25">
      <c r="A785" s="24"/>
      <c r="B785" s="2"/>
      <c r="C785" s="2"/>
      <c r="D785" s="2"/>
      <c r="E785" s="2"/>
      <c r="F785" s="2"/>
      <c r="G785" s="2"/>
      <c r="H785" s="2"/>
      <c r="I785" s="2"/>
      <c r="J785" s="2"/>
      <c r="K785" s="2"/>
      <c r="L785" s="2"/>
      <c r="M785" s="2"/>
      <c r="N785" s="2"/>
      <c r="O785" s="2"/>
      <c r="P785" s="2"/>
      <c r="Q785" s="2"/>
      <c r="R785" s="2"/>
      <c r="S785" s="2"/>
    </row>
    <row r="786" spans="1:19" ht="15.75" x14ac:dyDescent="0.25">
      <c r="A786" s="24"/>
      <c r="B786" s="2"/>
      <c r="C786" s="2"/>
      <c r="D786" s="2"/>
      <c r="E786" s="2"/>
      <c r="F786" s="2"/>
      <c r="G786" s="2"/>
      <c r="H786" s="2"/>
      <c r="I786" s="2"/>
      <c r="J786" s="2"/>
      <c r="K786" s="2"/>
      <c r="L786" s="2"/>
      <c r="M786" s="2"/>
      <c r="N786" s="2"/>
      <c r="O786" s="2"/>
      <c r="P786" s="2"/>
      <c r="Q786" s="2"/>
      <c r="R786" s="2"/>
      <c r="S786" s="2"/>
    </row>
    <row r="787" spans="1:19" ht="15.75" x14ac:dyDescent="0.25">
      <c r="A787" s="24"/>
      <c r="B787" s="2"/>
      <c r="C787" s="2"/>
      <c r="D787" s="2"/>
      <c r="E787" s="2"/>
      <c r="F787" s="2"/>
      <c r="G787" s="2"/>
      <c r="H787" s="2"/>
      <c r="I787" s="2"/>
      <c r="J787" s="2"/>
      <c r="K787" s="2"/>
      <c r="L787" s="2"/>
      <c r="M787" s="2"/>
      <c r="N787" s="2"/>
      <c r="O787" s="2"/>
      <c r="P787" s="2"/>
      <c r="Q787" s="2"/>
      <c r="R787" s="2"/>
      <c r="S787" s="2"/>
    </row>
    <row r="788" spans="1:19" ht="15.75" x14ac:dyDescent="0.25">
      <c r="A788" s="24"/>
      <c r="B788" s="2"/>
      <c r="C788" s="2"/>
      <c r="D788" s="2"/>
      <c r="E788" s="2"/>
      <c r="F788" s="2"/>
      <c r="G788" s="2"/>
      <c r="H788" s="2"/>
      <c r="I788" s="2"/>
      <c r="J788" s="2"/>
      <c r="K788" s="2"/>
      <c r="L788" s="2"/>
      <c r="M788" s="2"/>
      <c r="N788" s="2"/>
      <c r="O788" s="2"/>
      <c r="P788" s="2"/>
      <c r="Q788" s="2"/>
      <c r="R788" s="2"/>
      <c r="S788" s="2"/>
    </row>
    <row r="789" spans="1:19" ht="15.75" x14ac:dyDescent="0.25">
      <c r="A789" s="24"/>
      <c r="B789" s="2"/>
      <c r="C789" s="2"/>
      <c r="D789" s="2"/>
      <c r="E789" s="2"/>
      <c r="F789" s="2"/>
      <c r="G789" s="2"/>
      <c r="H789" s="2"/>
      <c r="I789" s="2"/>
      <c r="J789" s="2"/>
      <c r="K789" s="2"/>
      <c r="L789" s="2"/>
      <c r="M789" s="2"/>
      <c r="N789" s="2"/>
      <c r="O789" s="2"/>
      <c r="P789" s="2"/>
      <c r="Q789" s="2"/>
      <c r="R789" s="2"/>
      <c r="S789" s="2"/>
    </row>
    <row r="790" spans="1:19" ht="15.75" x14ac:dyDescent="0.25">
      <c r="A790" s="24"/>
      <c r="B790" s="2"/>
      <c r="C790" s="2"/>
      <c r="D790" s="2"/>
      <c r="E790" s="2"/>
      <c r="F790" s="2"/>
      <c r="G790" s="2"/>
      <c r="H790" s="2"/>
      <c r="I790" s="2"/>
      <c r="J790" s="2"/>
      <c r="K790" s="2"/>
      <c r="L790" s="2"/>
      <c r="M790" s="2"/>
      <c r="N790" s="2"/>
      <c r="O790" s="2"/>
      <c r="P790" s="2"/>
      <c r="Q790" s="2"/>
      <c r="R790" s="2"/>
      <c r="S790" s="2"/>
    </row>
    <row r="791" spans="1:19" ht="15.75" x14ac:dyDescent="0.25">
      <c r="A791" s="24"/>
      <c r="B791" s="2"/>
      <c r="C791" s="2"/>
      <c r="D791" s="2"/>
      <c r="E791" s="2"/>
      <c r="F791" s="2"/>
      <c r="G791" s="2"/>
      <c r="H791" s="2"/>
      <c r="I791" s="2"/>
      <c r="J791" s="2"/>
      <c r="K791" s="2"/>
      <c r="L791" s="2"/>
      <c r="M791" s="2"/>
      <c r="N791" s="2"/>
      <c r="O791" s="2"/>
      <c r="P791" s="2"/>
      <c r="Q791" s="2"/>
      <c r="R791" s="2"/>
      <c r="S791" s="2"/>
    </row>
    <row r="792" spans="1:19" ht="15.75" x14ac:dyDescent="0.25">
      <c r="A792" s="24"/>
      <c r="B792" s="2"/>
      <c r="C792" s="2"/>
      <c r="D792" s="2"/>
      <c r="E792" s="2"/>
      <c r="F792" s="2"/>
      <c r="G792" s="2"/>
      <c r="H792" s="2"/>
      <c r="I792" s="2"/>
      <c r="J792" s="2"/>
      <c r="K792" s="2"/>
      <c r="L792" s="2"/>
      <c r="M792" s="2"/>
      <c r="N792" s="2"/>
      <c r="O792" s="2"/>
      <c r="P792" s="2"/>
      <c r="Q792" s="2"/>
      <c r="R792" s="2"/>
      <c r="S792" s="2"/>
    </row>
    <row r="793" spans="1:19" ht="15.75" x14ac:dyDescent="0.25">
      <c r="A793" s="24"/>
      <c r="B793" s="2"/>
      <c r="C793" s="2"/>
      <c r="D793" s="2"/>
      <c r="E793" s="2"/>
      <c r="F793" s="2"/>
      <c r="G793" s="2"/>
      <c r="H793" s="2"/>
      <c r="I793" s="2"/>
      <c r="J793" s="2"/>
      <c r="K793" s="2"/>
      <c r="L793" s="2"/>
      <c r="M793" s="2"/>
      <c r="N793" s="2"/>
      <c r="O793" s="2"/>
      <c r="P793" s="2"/>
      <c r="Q793" s="2"/>
      <c r="R793" s="2"/>
      <c r="S793" s="2"/>
    </row>
    <row r="794" spans="1:19" ht="15.75" x14ac:dyDescent="0.25">
      <c r="A794" s="24"/>
      <c r="B794" s="2"/>
      <c r="C794" s="2"/>
      <c r="D794" s="2"/>
      <c r="E794" s="2"/>
      <c r="F794" s="2"/>
      <c r="G794" s="2"/>
      <c r="H794" s="2"/>
      <c r="I794" s="2"/>
      <c r="J794" s="2"/>
      <c r="K794" s="2"/>
      <c r="L794" s="2"/>
      <c r="M794" s="2"/>
      <c r="N794" s="2"/>
      <c r="O794" s="2"/>
      <c r="P794" s="2"/>
      <c r="Q794" s="2"/>
      <c r="R794" s="2"/>
      <c r="S794" s="2"/>
    </row>
    <row r="795" spans="1:19" ht="15.75" x14ac:dyDescent="0.25">
      <c r="A795" s="24"/>
      <c r="B795" s="2"/>
      <c r="C795" s="2"/>
      <c r="D795" s="2"/>
      <c r="E795" s="2"/>
      <c r="F795" s="2"/>
      <c r="G795" s="2"/>
      <c r="H795" s="2"/>
      <c r="I795" s="2"/>
      <c r="J795" s="2"/>
      <c r="K795" s="2"/>
      <c r="L795" s="2"/>
      <c r="M795" s="2"/>
      <c r="N795" s="2"/>
      <c r="O795" s="2"/>
      <c r="P795" s="2"/>
      <c r="Q795" s="2"/>
      <c r="R795" s="2"/>
      <c r="S795" s="2"/>
    </row>
    <row r="796" spans="1:19" ht="15.75" x14ac:dyDescent="0.25">
      <c r="A796" s="24"/>
      <c r="B796" s="2"/>
      <c r="C796" s="2"/>
      <c r="D796" s="2"/>
      <c r="E796" s="2"/>
      <c r="F796" s="2"/>
      <c r="G796" s="2"/>
      <c r="H796" s="2"/>
      <c r="I796" s="2"/>
      <c r="J796" s="2"/>
      <c r="K796" s="2"/>
      <c r="L796" s="2"/>
      <c r="M796" s="2"/>
      <c r="N796" s="2"/>
      <c r="O796" s="2"/>
      <c r="P796" s="2"/>
      <c r="Q796" s="2"/>
      <c r="R796" s="2"/>
      <c r="S796" s="2"/>
    </row>
    <row r="797" spans="1:19" ht="15.75" x14ac:dyDescent="0.25">
      <c r="A797" s="24"/>
      <c r="B797" s="2"/>
      <c r="C797" s="2"/>
      <c r="D797" s="2"/>
      <c r="E797" s="2"/>
      <c r="F797" s="2"/>
      <c r="G797" s="2"/>
      <c r="H797" s="2"/>
      <c r="I797" s="2"/>
      <c r="J797" s="2"/>
      <c r="K797" s="2"/>
      <c r="L797" s="2"/>
      <c r="M797" s="2"/>
      <c r="N797" s="2"/>
      <c r="O797" s="2"/>
      <c r="P797" s="2"/>
      <c r="Q797" s="2"/>
      <c r="R797" s="2"/>
      <c r="S797" s="2"/>
    </row>
    <row r="798" spans="1:19" ht="15.75" x14ac:dyDescent="0.25">
      <c r="A798" s="24"/>
      <c r="B798" s="2"/>
      <c r="C798" s="2"/>
      <c r="D798" s="2"/>
      <c r="E798" s="2"/>
      <c r="F798" s="2"/>
      <c r="G798" s="2"/>
      <c r="H798" s="2"/>
      <c r="I798" s="2"/>
      <c r="J798" s="2"/>
      <c r="K798" s="2"/>
      <c r="L798" s="2"/>
      <c r="M798" s="2"/>
      <c r="N798" s="2"/>
      <c r="O798" s="2"/>
      <c r="P798" s="2"/>
      <c r="Q798" s="2"/>
      <c r="R798" s="2"/>
      <c r="S798" s="2"/>
    </row>
    <row r="799" spans="1:19" ht="15.75" x14ac:dyDescent="0.25">
      <c r="A799" s="24"/>
      <c r="B799" s="2"/>
      <c r="C799" s="2"/>
      <c r="D799" s="2"/>
      <c r="E799" s="2"/>
      <c r="F799" s="2"/>
      <c r="G799" s="2"/>
      <c r="H799" s="2"/>
      <c r="I799" s="2"/>
      <c r="J799" s="2"/>
      <c r="K799" s="2"/>
      <c r="L799" s="2"/>
      <c r="M799" s="2"/>
      <c r="N799" s="2"/>
      <c r="O799" s="2"/>
      <c r="P799" s="2"/>
      <c r="Q799" s="2"/>
      <c r="R799" s="2"/>
      <c r="S799" s="2"/>
    </row>
    <row r="800" spans="1:19" ht="15.75" x14ac:dyDescent="0.25">
      <c r="A800" s="24"/>
      <c r="B800" s="2"/>
      <c r="C800" s="2"/>
      <c r="D800" s="2"/>
      <c r="E800" s="2"/>
      <c r="F800" s="2"/>
      <c r="G800" s="2"/>
      <c r="H800" s="2"/>
      <c r="I800" s="2"/>
      <c r="J800" s="2"/>
      <c r="K800" s="2"/>
      <c r="L800" s="2"/>
      <c r="M800" s="2"/>
      <c r="N800" s="2"/>
      <c r="O800" s="2"/>
      <c r="P800" s="2"/>
      <c r="Q800" s="2"/>
      <c r="R800" s="2"/>
      <c r="S800" s="2"/>
    </row>
    <row r="801" spans="1:19" ht="15.75" x14ac:dyDescent="0.25">
      <c r="A801" s="24"/>
      <c r="B801" s="2"/>
      <c r="C801" s="2"/>
      <c r="D801" s="2"/>
      <c r="E801" s="2"/>
      <c r="F801" s="2"/>
      <c r="G801" s="2"/>
      <c r="H801" s="2"/>
      <c r="I801" s="2"/>
      <c r="J801" s="2"/>
      <c r="K801" s="2"/>
      <c r="L801" s="2"/>
      <c r="M801" s="2"/>
      <c r="N801" s="2"/>
      <c r="O801" s="2"/>
      <c r="P801" s="2"/>
      <c r="Q801" s="2"/>
      <c r="R801" s="2"/>
      <c r="S801" s="2"/>
    </row>
    <row r="802" spans="1:19" ht="15.75" x14ac:dyDescent="0.25">
      <c r="A802" s="24"/>
      <c r="B802" s="2"/>
      <c r="C802" s="2"/>
      <c r="D802" s="2"/>
      <c r="E802" s="2"/>
      <c r="F802" s="2"/>
      <c r="G802" s="2"/>
      <c r="H802" s="2"/>
      <c r="I802" s="2"/>
      <c r="J802" s="2"/>
      <c r="K802" s="2"/>
      <c r="L802" s="2"/>
      <c r="M802" s="2"/>
      <c r="N802" s="2"/>
      <c r="O802" s="2"/>
      <c r="P802" s="2"/>
      <c r="Q802" s="2"/>
      <c r="R802" s="2"/>
      <c r="S802" s="2"/>
    </row>
    <row r="803" spans="1:19" ht="15.75" x14ac:dyDescent="0.25">
      <c r="A803" s="24"/>
      <c r="B803" s="2"/>
      <c r="C803" s="2"/>
      <c r="D803" s="2"/>
      <c r="E803" s="2"/>
      <c r="F803" s="2"/>
      <c r="G803" s="2"/>
      <c r="H803" s="2"/>
      <c r="I803" s="2"/>
      <c r="J803" s="2"/>
      <c r="K803" s="2"/>
      <c r="L803" s="2"/>
      <c r="M803" s="2"/>
      <c r="N803" s="2"/>
      <c r="O803" s="2"/>
      <c r="P803" s="2"/>
      <c r="Q803" s="2"/>
      <c r="R803" s="2"/>
      <c r="S803" s="2"/>
    </row>
    <row r="804" spans="1:19" ht="15.75" x14ac:dyDescent="0.25">
      <c r="A804" s="24"/>
      <c r="B804" s="2"/>
      <c r="C804" s="2"/>
      <c r="D804" s="2"/>
      <c r="E804" s="2"/>
      <c r="F804" s="2"/>
      <c r="G804" s="2"/>
      <c r="H804" s="2"/>
      <c r="I804" s="2"/>
      <c r="J804" s="2"/>
      <c r="K804" s="2"/>
      <c r="L804" s="2"/>
      <c r="M804" s="2"/>
      <c r="N804" s="2"/>
      <c r="O804" s="2"/>
      <c r="P804" s="2"/>
      <c r="Q804" s="2"/>
      <c r="R804" s="2"/>
      <c r="S804" s="2"/>
    </row>
    <row r="805" spans="1:19" ht="15.75" x14ac:dyDescent="0.25">
      <c r="A805" s="24"/>
      <c r="B805" s="2"/>
      <c r="C805" s="2"/>
      <c r="D805" s="2"/>
      <c r="E805" s="2"/>
      <c r="F805" s="2"/>
      <c r="G805" s="2"/>
      <c r="H805" s="2"/>
      <c r="I805" s="2"/>
      <c r="J805" s="2"/>
      <c r="K805" s="2"/>
      <c r="L805" s="2"/>
      <c r="M805" s="2"/>
      <c r="N805" s="2"/>
      <c r="O805" s="2"/>
      <c r="P805" s="2"/>
      <c r="Q805" s="2"/>
      <c r="R805" s="2"/>
      <c r="S805" s="2"/>
    </row>
    <row r="806" spans="1:19" ht="15.75" x14ac:dyDescent="0.25">
      <c r="A806" s="24"/>
      <c r="B806" s="2"/>
      <c r="C806" s="2"/>
      <c r="D806" s="2"/>
      <c r="E806" s="2"/>
      <c r="F806" s="2"/>
      <c r="G806" s="2"/>
      <c r="H806" s="2"/>
      <c r="I806" s="2"/>
      <c r="J806" s="2"/>
      <c r="K806" s="2"/>
      <c r="L806" s="2"/>
      <c r="M806" s="2"/>
      <c r="N806" s="2"/>
      <c r="O806" s="2"/>
      <c r="P806" s="2"/>
      <c r="Q806" s="2"/>
      <c r="R806" s="2"/>
      <c r="S806" s="2"/>
    </row>
    <row r="807" spans="1:19" ht="15.75" x14ac:dyDescent="0.25">
      <c r="A807" s="24"/>
      <c r="B807" s="2"/>
      <c r="C807" s="2"/>
      <c r="D807" s="2"/>
      <c r="E807" s="2"/>
      <c r="F807" s="2"/>
      <c r="G807" s="2"/>
      <c r="H807" s="2"/>
      <c r="I807" s="2"/>
      <c r="J807" s="2"/>
      <c r="K807" s="2"/>
      <c r="L807" s="2"/>
      <c r="M807" s="2"/>
      <c r="N807" s="2"/>
      <c r="O807" s="2"/>
      <c r="P807" s="2"/>
      <c r="Q807" s="2"/>
      <c r="R807" s="2"/>
      <c r="S807" s="2"/>
    </row>
    <row r="808" spans="1:19" ht="15.75" x14ac:dyDescent="0.25">
      <c r="A808" s="24"/>
      <c r="B808" s="2"/>
      <c r="C808" s="2"/>
      <c r="D808" s="2"/>
      <c r="E808" s="2"/>
      <c r="F808" s="2"/>
      <c r="G808" s="2"/>
      <c r="H808" s="2"/>
      <c r="I808" s="2"/>
      <c r="J808" s="2"/>
      <c r="K808" s="2"/>
      <c r="L808" s="2"/>
      <c r="M808" s="2"/>
      <c r="N808" s="2"/>
      <c r="O808" s="2"/>
      <c r="P808" s="2"/>
      <c r="Q808" s="2"/>
      <c r="R808" s="2"/>
      <c r="S808" s="2"/>
    </row>
    <row r="809" spans="1:19" ht="15.75" x14ac:dyDescent="0.25">
      <c r="A809" s="24"/>
      <c r="B809" s="2"/>
      <c r="C809" s="2"/>
      <c r="D809" s="2"/>
      <c r="E809" s="2"/>
      <c r="F809" s="2"/>
      <c r="G809" s="2"/>
      <c r="H809" s="2"/>
      <c r="I809" s="2"/>
      <c r="J809" s="2"/>
      <c r="K809" s="2"/>
      <c r="L809" s="2"/>
      <c r="M809" s="2"/>
      <c r="N809" s="2"/>
      <c r="O809" s="2"/>
      <c r="P809" s="2"/>
      <c r="Q809" s="2"/>
      <c r="R809" s="2"/>
      <c r="S809" s="2"/>
    </row>
    <row r="810" spans="1:19" ht="15.75" x14ac:dyDescent="0.25">
      <c r="A810" s="24"/>
      <c r="B810" s="2"/>
      <c r="C810" s="2"/>
      <c r="D810" s="2"/>
      <c r="E810" s="2"/>
      <c r="F810" s="2"/>
      <c r="G810" s="2"/>
      <c r="H810" s="2"/>
      <c r="I810" s="2"/>
      <c r="J810" s="2"/>
      <c r="K810" s="2"/>
      <c r="L810" s="2"/>
      <c r="M810" s="2"/>
      <c r="N810" s="2"/>
      <c r="O810" s="2"/>
      <c r="P810" s="2"/>
      <c r="Q810" s="2"/>
      <c r="R810" s="2"/>
      <c r="S810" s="2"/>
    </row>
    <row r="811" spans="1:19" ht="15.75" x14ac:dyDescent="0.25">
      <c r="A811" s="24"/>
      <c r="B811" s="2"/>
      <c r="C811" s="2"/>
      <c r="D811" s="2"/>
      <c r="E811" s="2"/>
      <c r="F811" s="2"/>
      <c r="G811" s="2"/>
      <c r="H811" s="2"/>
      <c r="I811" s="2"/>
      <c r="J811" s="2"/>
      <c r="K811" s="2"/>
      <c r="L811" s="2"/>
      <c r="M811" s="2"/>
      <c r="N811" s="2"/>
      <c r="O811" s="2"/>
      <c r="P811" s="2"/>
      <c r="Q811" s="2"/>
      <c r="R811" s="2"/>
      <c r="S811" s="2"/>
    </row>
    <row r="812" spans="1:19" ht="15.75" x14ac:dyDescent="0.25">
      <c r="A812" s="24"/>
      <c r="B812" s="2"/>
      <c r="C812" s="2"/>
      <c r="D812" s="2"/>
      <c r="E812" s="2"/>
      <c r="F812" s="2"/>
      <c r="G812" s="2"/>
      <c r="H812" s="2"/>
      <c r="I812" s="2"/>
      <c r="J812" s="2"/>
      <c r="K812" s="2"/>
      <c r="L812" s="2"/>
      <c r="M812" s="2"/>
      <c r="N812" s="2"/>
      <c r="O812" s="2"/>
      <c r="P812" s="2"/>
      <c r="Q812" s="2"/>
      <c r="R812" s="2"/>
      <c r="S812" s="2"/>
    </row>
    <row r="813" spans="1:19" ht="15.75" x14ac:dyDescent="0.25">
      <c r="A813" s="24"/>
      <c r="B813" s="2"/>
      <c r="C813" s="2"/>
      <c r="D813" s="2"/>
      <c r="E813" s="2"/>
      <c r="F813" s="2"/>
      <c r="G813" s="2"/>
      <c r="H813" s="2"/>
      <c r="I813" s="2"/>
      <c r="J813" s="2"/>
      <c r="K813" s="2"/>
      <c r="L813" s="2"/>
      <c r="M813" s="2"/>
      <c r="N813" s="2"/>
      <c r="O813" s="2"/>
      <c r="P813" s="2"/>
      <c r="Q813" s="2"/>
      <c r="R813" s="2"/>
      <c r="S813" s="2"/>
    </row>
    <row r="814" spans="1:19" ht="15.75" x14ac:dyDescent="0.25">
      <c r="A814" s="24"/>
      <c r="B814" s="2"/>
      <c r="C814" s="2"/>
      <c r="D814" s="2"/>
      <c r="E814" s="2"/>
      <c r="F814" s="2"/>
      <c r="G814" s="2"/>
      <c r="H814" s="2"/>
      <c r="I814" s="2"/>
      <c r="J814" s="2"/>
      <c r="K814" s="2"/>
      <c r="L814" s="2"/>
      <c r="M814" s="2"/>
      <c r="N814" s="2"/>
      <c r="O814" s="2"/>
      <c r="P814" s="2"/>
      <c r="Q814" s="2"/>
      <c r="R814" s="2"/>
      <c r="S814" s="2"/>
    </row>
    <row r="815" spans="1:19" ht="15.75" x14ac:dyDescent="0.25">
      <c r="A815" s="24"/>
      <c r="B815" s="2"/>
      <c r="C815" s="2"/>
      <c r="D815" s="2"/>
      <c r="E815" s="2"/>
      <c r="F815" s="2"/>
      <c r="G815" s="2"/>
      <c r="H815" s="2"/>
      <c r="I815" s="2"/>
      <c r="J815" s="2"/>
      <c r="K815" s="2"/>
      <c r="L815" s="2"/>
      <c r="M815" s="2"/>
      <c r="N815" s="2"/>
      <c r="O815" s="2"/>
      <c r="P815" s="2"/>
      <c r="Q815" s="2"/>
      <c r="R815" s="2"/>
      <c r="S815" s="2"/>
    </row>
    <row r="816" spans="1:19" ht="15.75" x14ac:dyDescent="0.25">
      <c r="A816" s="24"/>
      <c r="B816" s="2"/>
      <c r="C816" s="2"/>
      <c r="D816" s="2"/>
      <c r="E816" s="2"/>
      <c r="F816" s="2"/>
      <c r="G816" s="2"/>
      <c r="H816" s="2"/>
      <c r="I816" s="2"/>
      <c r="J816" s="2"/>
      <c r="K816" s="2"/>
      <c r="L816" s="2"/>
      <c r="M816" s="2"/>
      <c r="N816" s="2"/>
      <c r="O816" s="2"/>
      <c r="P816" s="2"/>
      <c r="Q816" s="2"/>
      <c r="R816" s="2"/>
      <c r="S816" s="2"/>
    </row>
    <row r="817" spans="1:19" ht="15.75" x14ac:dyDescent="0.25">
      <c r="A817" s="24"/>
      <c r="B817" s="2"/>
      <c r="C817" s="2"/>
      <c r="D817" s="2"/>
      <c r="E817" s="2"/>
      <c r="F817" s="2"/>
      <c r="G817" s="2"/>
      <c r="H817" s="2"/>
      <c r="I817" s="2"/>
      <c r="J817" s="2"/>
      <c r="K817" s="2"/>
      <c r="L817" s="2"/>
      <c r="M817" s="2"/>
      <c r="N817" s="2"/>
      <c r="O817" s="2"/>
      <c r="P817" s="2"/>
      <c r="Q817" s="2"/>
      <c r="R817" s="2"/>
      <c r="S817" s="2"/>
    </row>
    <row r="818" spans="1:19" ht="15.75" x14ac:dyDescent="0.25">
      <c r="A818" s="24"/>
      <c r="B818" s="2"/>
      <c r="C818" s="2"/>
      <c r="D818" s="2"/>
      <c r="E818" s="2"/>
      <c r="F818" s="2"/>
      <c r="G818" s="2"/>
      <c r="H818" s="2"/>
      <c r="I818" s="2"/>
      <c r="J818" s="2"/>
      <c r="K818" s="2"/>
      <c r="L818" s="2"/>
      <c r="M818" s="2"/>
      <c r="N818" s="2"/>
      <c r="O818" s="2"/>
      <c r="P818" s="2"/>
      <c r="Q818" s="2"/>
      <c r="R818" s="2"/>
      <c r="S818" s="2"/>
    </row>
    <row r="819" spans="1:19" ht="15.75" x14ac:dyDescent="0.25">
      <c r="A819" s="24"/>
      <c r="B819" s="2"/>
      <c r="C819" s="2"/>
      <c r="D819" s="2"/>
      <c r="E819" s="2"/>
      <c r="F819" s="2"/>
      <c r="G819" s="2"/>
      <c r="H819" s="2"/>
      <c r="I819" s="2"/>
      <c r="J819" s="2"/>
      <c r="K819" s="2"/>
      <c r="L819" s="2"/>
      <c r="M819" s="2"/>
      <c r="N819" s="2"/>
      <c r="O819" s="2"/>
      <c r="P819" s="2"/>
      <c r="Q819" s="2"/>
      <c r="R819" s="2"/>
      <c r="S819" s="2"/>
    </row>
    <row r="820" spans="1:19" ht="15.75" x14ac:dyDescent="0.25">
      <c r="A820" s="24"/>
      <c r="B820" s="2"/>
      <c r="C820" s="2"/>
      <c r="D820" s="2"/>
      <c r="E820" s="2"/>
      <c r="F820" s="2"/>
      <c r="G820" s="2"/>
      <c r="H820" s="2"/>
      <c r="I820" s="2"/>
      <c r="J820" s="2"/>
      <c r="K820" s="2"/>
      <c r="L820" s="2"/>
      <c r="M820" s="2"/>
      <c r="N820" s="2"/>
      <c r="O820" s="2"/>
      <c r="P820" s="2"/>
      <c r="Q820" s="2"/>
      <c r="R820" s="2"/>
      <c r="S820" s="2"/>
    </row>
    <row r="821" spans="1:19" ht="15.75" x14ac:dyDescent="0.25">
      <c r="A821" s="24"/>
      <c r="B821" s="2"/>
      <c r="C821" s="2"/>
      <c r="D821" s="2"/>
      <c r="E821" s="2"/>
      <c r="F821" s="2"/>
      <c r="G821" s="2"/>
      <c r="H821" s="2"/>
      <c r="I821" s="2"/>
      <c r="J821" s="2"/>
      <c r="K821" s="2"/>
      <c r="L821" s="2"/>
      <c r="M821" s="2"/>
      <c r="N821" s="2"/>
      <c r="O821" s="2"/>
      <c r="P821" s="2"/>
      <c r="Q821" s="2"/>
      <c r="R821" s="2"/>
      <c r="S821" s="2"/>
    </row>
    <row r="822" spans="1:19" ht="15.75" x14ac:dyDescent="0.25">
      <c r="A822" s="24"/>
      <c r="B822" s="2"/>
      <c r="C822" s="2"/>
      <c r="D822" s="2"/>
      <c r="E822" s="2"/>
      <c r="F822" s="2"/>
      <c r="G822" s="2"/>
      <c r="H822" s="2"/>
      <c r="I822" s="2"/>
      <c r="J822" s="2"/>
      <c r="K822" s="2"/>
      <c r="L822" s="2"/>
      <c r="M822" s="2"/>
      <c r="N822" s="2"/>
      <c r="O822" s="2"/>
      <c r="P822" s="2"/>
      <c r="Q822" s="2"/>
      <c r="R822" s="2"/>
      <c r="S822" s="2"/>
    </row>
    <row r="823" spans="1:19" ht="15.75" x14ac:dyDescent="0.25">
      <c r="A823" s="24"/>
      <c r="B823" s="2"/>
      <c r="C823" s="2"/>
      <c r="D823" s="2"/>
      <c r="E823" s="2"/>
      <c r="F823" s="2"/>
      <c r="G823" s="2"/>
      <c r="H823" s="2"/>
      <c r="I823" s="2"/>
      <c r="J823" s="2"/>
      <c r="K823" s="2"/>
      <c r="L823" s="2"/>
      <c r="M823" s="2"/>
      <c r="N823" s="2"/>
      <c r="O823" s="2"/>
      <c r="P823" s="2"/>
      <c r="Q823" s="2"/>
      <c r="R823" s="2"/>
      <c r="S823" s="2"/>
    </row>
    <row r="824" spans="1:19" ht="15.75" x14ac:dyDescent="0.25">
      <c r="A824" s="24"/>
      <c r="B824" s="2"/>
      <c r="C824" s="2"/>
      <c r="D824" s="2"/>
      <c r="E824" s="2"/>
      <c r="F824" s="2"/>
      <c r="G824" s="2"/>
      <c r="H824" s="2"/>
      <c r="I824" s="2"/>
      <c r="J824" s="2"/>
      <c r="K824" s="2"/>
      <c r="L824" s="2"/>
      <c r="M824" s="2"/>
      <c r="N824" s="2"/>
      <c r="O824" s="2"/>
      <c r="P824" s="2"/>
      <c r="Q824" s="2"/>
      <c r="R824" s="2"/>
      <c r="S824" s="2"/>
    </row>
    <row r="825" spans="1:19" ht="15.75" x14ac:dyDescent="0.25">
      <c r="A825" s="24"/>
      <c r="B825" s="2"/>
      <c r="C825" s="2"/>
      <c r="D825" s="2"/>
      <c r="E825" s="2"/>
      <c r="F825" s="2"/>
      <c r="G825" s="2"/>
      <c r="H825" s="2"/>
      <c r="I825" s="2"/>
      <c r="J825" s="2"/>
      <c r="K825" s="2"/>
      <c r="L825" s="2"/>
      <c r="M825" s="2"/>
      <c r="N825" s="2"/>
      <c r="O825" s="2"/>
      <c r="P825" s="2"/>
      <c r="Q825" s="2"/>
      <c r="R825" s="2"/>
      <c r="S825" s="2"/>
    </row>
    <row r="826" spans="1:19" ht="15.75" x14ac:dyDescent="0.25">
      <c r="A826" s="24"/>
      <c r="B826" s="2"/>
      <c r="C826" s="2"/>
      <c r="D826" s="2"/>
      <c r="E826" s="2"/>
      <c r="F826" s="2"/>
      <c r="G826" s="2"/>
      <c r="H826" s="2"/>
      <c r="I826" s="2"/>
      <c r="J826" s="2"/>
      <c r="K826" s="2"/>
      <c r="L826" s="2"/>
      <c r="M826" s="2"/>
      <c r="N826" s="2"/>
      <c r="O826" s="2"/>
      <c r="P826" s="2"/>
      <c r="Q826" s="2"/>
      <c r="R826" s="2"/>
      <c r="S826" s="2"/>
    </row>
    <row r="827" spans="1:19" ht="15.75" x14ac:dyDescent="0.25">
      <c r="A827" s="24"/>
      <c r="B827" s="2"/>
      <c r="C827" s="2"/>
      <c r="D827" s="2"/>
      <c r="E827" s="2"/>
      <c r="F827" s="2"/>
      <c r="G827" s="2"/>
      <c r="H827" s="2"/>
      <c r="I827" s="2"/>
      <c r="J827" s="2"/>
      <c r="K827" s="2"/>
      <c r="L827" s="2"/>
      <c r="M827" s="2"/>
      <c r="N827" s="2"/>
      <c r="O827" s="2"/>
      <c r="P827" s="2"/>
      <c r="Q827" s="2"/>
      <c r="R827" s="2"/>
      <c r="S827" s="2"/>
    </row>
    <row r="828" spans="1:19" ht="15.75" x14ac:dyDescent="0.25">
      <c r="A828" s="24"/>
      <c r="B828" s="2"/>
      <c r="C828" s="2"/>
      <c r="D828" s="2"/>
      <c r="E828" s="2"/>
      <c r="F828" s="2"/>
      <c r="G828" s="2"/>
      <c r="H828" s="2"/>
      <c r="I828" s="2"/>
      <c r="J828" s="2"/>
      <c r="K828" s="2"/>
      <c r="L828" s="2"/>
      <c r="M828" s="2"/>
      <c r="N828" s="2"/>
      <c r="O828" s="2"/>
      <c r="P828" s="2"/>
      <c r="Q828" s="2"/>
      <c r="R828" s="2"/>
      <c r="S828" s="2"/>
    </row>
    <row r="829" spans="1:19" ht="15.75" x14ac:dyDescent="0.25">
      <c r="A829" s="24"/>
      <c r="B829" s="2"/>
      <c r="C829" s="2"/>
      <c r="D829" s="2"/>
      <c r="E829" s="2"/>
      <c r="F829" s="2"/>
      <c r="G829" s="2"/>
      <c r="H829" s="2"/>
      <c r="I829" s="2"/>
      <c r="J829" s="2"/>
      <c r="K829" s="2"/>
      <c r="L829" s="2"/>
      <c r="M829" s="2"/>
      <c r="N829" s="2"/>
      <c r="O829" s="2"/>
      <c r="P829" s="2"/>
      <c r="Q829" s="2"/>
      <c r="R829" s="2"/>
      <c r="S829" s="2"/>
    </row>
    <row r="830" spans="1:19" ht="15.75" x14ac:dyDescent="0.25">
      <c r="A830" s="24"/>
      <c r="B830" s="2"/>
      <c r="C830" s="2"/>
      <c r="D830" s="2"/>
      <c r="E830" s="2"/>
      <c r="F830" s="2"/>
      <c r="G830" s="2"/>
      <c r="H830" s="2"/>
      <c r="I830" s="2"/>
      <c r="J830" s="2"/>
      <c r="K830" s="2"/>
      <c r="L830" s="2"/>
      <c r="M830" s="2"/>
      <c r="N830" s="2"/>
      <c r="O830" s="2"/>
      <c r="P830" s="2"/>
      <c r="Q830" s="2"/>
      <c r="R830" s="2"/>
      <c r="S830" s="2"/>
    </row>
    <row r="831" spans="1:19" ht="15.75" x14ac:dyDescent="0.25">
      <c r="A831" s="24"/>
      <c r="B831" s="2"/>
      <c r="C831" s="2"/>
      <c r="D831" s="2"/>
      <c r="E831" s="2"/>
      <c r="F831" s="2"/>
      <c r="G831" s="2"/>
      <c r="H831" s="2"/>
      <c r="I831" s="2"/>
      <c r="J831" s="2"/>
      <c r="K831" s="2"/>
      <c r="L831" s="2"/>
      <c r="M831" s="2"/>
      <c r="N831" s="2"/>
      <c r="O831" s="2"/>
      <c r="P831" s="2"/>
      <c r="Q831" s="2"/>
      <c r="R831" s="2"/>
      <c r="S831" s="2"/>
    </row>
    <row r="832" spans="1:19" ht="15.75" x14ac:dyDescent="0.25">
      <c r="A832" s="24"/>
      <c r="B832" s="2"/>
      <c r="C832" s="2"/>
      <c r="D832" s="2"/>
      <c r="E832" s="2"/>
      <c r="F832" s="2"/>
      <c r="G832" s="2"/>
      <c r="H832" s="2"/>
      <c r="I832" s="2"/>
      <c r="J832" s="2"/>
      <c r="K832" s="2"/>
      <c r="L832" s="2"/>
      <c r="M832" s="2"/>
      <c r="N832" s="2"/>
      <c r="O832" s="2"/>
      <c r="P832" s="2"/>
      <c r="Q832" s="2"/>
      <c r="R832" s="2"/>
      <c r="S832" s="2"/>
    </row>
    <row r="833" spans="1:19" ht="15.75" x14ac:dyDescent="0.25">
      <c r="A833" s="24"/>
      <c r="B833" s="2"/>
      <c r="C833" s="2"/>
      <c r="D833" s="2"/>
      <c r="E833" s="2"/>
      <c r="F833" s="2"/>
      <c r="G833" s="2"/>
      <c r="H833" s="2"/>
      <c r="I833" s="2"/>
      <c r="J833" s="2"/>
      <c r="K833" s="2"/>
      <c r="L833" s="2"/>
      <c r="M833" s="2"/>
      <c r="N833" s="2"/>
      <c r="O833" s="2"/>
      <c r="P833" s="2"/>
      <c r="Q833" s="2"/>
      <c r="R833" s="2"/>
      <c r="S833" s="2"/>
    </row>
    <row r="834" spans="1:19" ht="15.75" x14ac:dyDescent="0.25">
      <c r="A834" s="24"/>
      <c r="B834" s="2"/>
      <c r="C834" s="2"/>
      <c r="D834" s="2"/>
      <c r="E834" s="2"/>
      <c r="F834" s="2"/>
      <c r="G834" s="2"/>
      <c r="H834" s="2"/>
      <c r="I834" s="2"/>
      <c r="J834" s="2"/>
      <c r="K834" s="2"/>
      <c r="L834" s="2"/>
      <c r="M834" s="2"/>
      <c r="N834" s="2"/>
      <c r="O834" s="2"/>
      <c r="P834" s="2"/>
      <c r="Q834" s="2"/>
      <c r="R834" s="2"/>
      <c r="S834" s="2"/>
    </row>
    <row r="835" spans="1:19" ht="15.75" x14ac:dyDescent="0.25">
      <c r="A835" s="24"/>
      <c r="B835" s="2"/>
      <c r="C835" s="2"/>
      <c r="D835" s="2"/>
      <c r="E835" s="2"/>
      <c r="F835" s="2"/>
      <c r="G835" s="2"/>
      <c r="H835" s="2"/>
      <c r="I835" s="2"/>
      <c r="J835" s="2"/>
      <c r="K835" s="2"/>
      <c r="L835" s="2"/>
      <c r="M835" s="2"/>
      <c r="N835" s="2"/>
      <c r="O835" s="2"/>
      <c r="P835" s="2"/>
      <c r="Q835" s="2"/>
      <c r="R835" s="2"/>
      <c r="S835" s="2"/>
    </row>
    <row r="836" spans="1:19" ht="15.75" x14ac:dyDescent="0.25">
      <c r="A836" s="24"/>
      <c r="B836" s="2"/>
      <c r="C836" s="2"/>
      <c r="D836" s="2"/>
      <c r="E836" s="2"/>
      <c r="F836" s="2"/>
      <c r="G836" s="2"/>
      <c r="H836" s="2"/>
      <c r="I836" s="2"/>
      <c r="J836" s="2"/>
      <c r="K836" s="2"/>
      <c r="L836" s="2"/>
      <c r="M836" s="2"/>
      <c r="N836" s="2"/>
      <c r="O836" s="2"/>
      <c r="P836" s="2"/>
      <c r="Q836" s="2"/>
      <c r="R836" s="2"/>
      <c r="S836" s="2"/>
    </row>
    <row r="837" spans="1:19" ht="15.75" x14ac:dyDescent="0.25">
      <c r="A837" s="24"/>
      <c r="B837" s="2"/>
      <c r="C837" s="2"/>
      <c r="D837" s="2"/>
      <c r="E837" s="2"/>
      <c r="F837" s="2"/>
      <c r="G837" s="2"/>
      <c r="H837" s="2"/>
      <c r="I837" s="2"/>
      <c r="J837" s="2"/>
      <c r="K837" s="2"/>
      <c r="L837" s="2"/>
      <c r="M837" s="2"/>
      <c r="N837" s="2"/>
      <c r="O837" s="2"/>
      <c r="P837" s="2"/>
      <c r="Q837" s="2"/>
      <c r="R837" s="2"/>
      <c r="S837" s="2"/>
    </row>
    <row r="838" spans="1:19" ht="15.75" x14ac:dyDescent="0.25">
      <c r="A838" s="24"/>
      <c r="B838" s="2"/>
      <c r="C838" s="2"/>
      <c r="D838" s="2"/>
      <c r="E838" s="2"/>
      <c r="F838" s="2"/>
      <c r="G838" s="2"/>
      <c r="H838" s="2"/>
      <c r="I838" s="2"/>
      <c r="J838" s="2"/>
      <c r="K838" s="2"/>
      <c r="L838" s="2"/>
      <c r="M838" s="2"/>
      <c r="N838" s="2"/>
      <c r="O838" s="2"/>
      <c r="P838" s="2"/>
      <c r="Q838" s="2"/>
      <c r="R838" s="2"/>
      <c r="S838" s="2"/>
    </row>
    <row r="839" spans="1:19" ht="15.75" x14ac:dyDescent="0.25">
      <c r="A839" s="24"/>
      <c r="B839" s="2"/>
      <c r="C839" s="2"/>
      <c r="D839" s="2"/>
      <c r="E839" s="2"/>
      <c r="F839" s="2"/>
      <c r="G839" s="2"/>
      <c r="H839" s="2"/>
      <c r="I839" s="2"/>
      <c r="J839" s="2"/>
      <c r="K839" s="2"/>
      <c r="L839" s="2"/>
      <c r="M839" s="2"/>
      <c r="N839" s="2"/>
      <c r="O839" s="2"/>
      <c r="P839" s="2"/>
      <c r="Q839" s="2"/>
      <c r="R839" s="2"/>
      <c r="S839" s="2"/>
    </row>
    <row r="840" spans="1:19" ht="15.75" x14ac:dyDescent="0.25">
      <c r="A840" s="24"/>
      <c r="B840" s="2"/>
      <c r="C840" s="2"/>
      <c r="D840" s="2"/>
      <c r="E840" s="2"/>
      <c r="F840" s="2"/>
      <c r="G840" s="2"/>
      <c r="H840" s="2"/>
      <c r="I840" s="2"/>
      <c r="J840" s="2"/>
      <c r="K840" s="2"/>
      <c r="L840" s="2"/>
      <c r="M840" s="2"/>
      <c r="N840" s="2"/>
      <c r="O840" s="2"/>
      <c r="P840" s="2"/>
      <c r="Q840" s="2"/>
      <c r="R840" s="2"/>
      <c r="S840" s="2"/>
    </row>
    <row r="841" spans="1:19" ht="15.75" x14ac:dyDescent="0.25">
      <c r="A841" s="24"/>
      <c r="B841" s="2"/>
      <c r="C841" s="2"/>
      <c r="D841" s="2"/>
      <c r="E841" s="2"/>
      <c r="F841" s="2"/>
      <c r="G841" s="2"/>
      <c r="H841" s="2"/>
      <c r="I841" s="2"/>
      <c r="J841" s="2"/>
      <c r="K841" s="2"/>
      <c r="L841" s="2"/>
      <c r="M841" s="2"/>
      <c r="N841" s="2"/>
      <c r="O841" s="2"/>
      <c r="P841" s="2"/>
      <c r="Q841" s="2"/>
      <c r="R841" s="2"/>
      <c r="S841" s="2"/>
    </row>
    <row r="842" spans="1:19" ht="15.75" x14ac:dyDescent="0.25">
      <c r="A842" s="24"/>
      <c r="B842" s="2"/>
      <c r="C842" s="2"/>
      <c r="D842" s="2"/>
      <c r="E842" s="2"/>
      <c r="F842" s="2"/>
      <c r="G842" s="2"/>
      <c r="H842" s="2"/>
      <c r="I842" s="2"/>
      <c r="J842" s="2"/>
      <c r="K842" s="2"/>
      <c r="L842" s="2"/>
      <c r="M842" s="2"/>
      <c r="N842" s="2"/>
      <c r="O842" s="2"/>
      <c r="P842" s="2"/>
      <c r="Q842" s="2"/>
      <c r="R842" s="2"/>
      <c r="S842" s="2"/>
    </row>
    <row r="843" spans="1:19" ht="15.75" x14ac:dyDescent="0.25">
      <c r="A843" s="24"/>
      <c r="B843" s="2"/>
      <c r="C843" s="2"/>
      <c r="D843" s="2"/>
      <c r="E843" s="2"/>
      <c r="F843" s="2"/>
      <c r="G843" s="2"/>
      <c r="H843" s="2"/>
      <c r="I843" s="2"/>
      <c r="J843" s="2"/>
      <c r="K843" s="2"/>
      <c r="L843" s="2"/>
      <c r="M843" s="2"/>
      <c r="N843" s="2"/>
      <c r="O843" s="2"/>
      <c r="P843" s="2"/>
      <c r="Q843" s="2"/>
      <c r="R843" s="2"/>
      <c r="S843" s="2"/>
    </row>
    <row r="844" spans="1:19" ht="15.75" x14ac:dyDescent="0.25">
      <c r="A844" s="24"/>
      <c r="B844" s="2"/>
      <c r="C844" s="2"/>
      <c r="D844" s="2"/>
      <c r="E844" s="2"/>
      <c r="F844" s="2"/>
      <c r="G844" s="2"/>
      <c r="H844" s="2"/>
      <c r="I844" s="2"/>
      <c r="J844" s="2"/>
      <c r="K844" s="2"/>
      <c r="L844" s="2"/>
      <c r="M844" s="2"/>
      <c r="N844" s="2"/>
      <c r="O844" s="2"/>
      <c r="P844" s="2"/>
      <c r="Q844" s="2"/>
      <c r="R844" s="2"/>
      <c r="S844" s="2"/>
    </row>
    <row r="845" spans="1:19" ht="15.75" x14ac:dyDescent="0.25">
      <c r="A845" s="24"/>
      <c r="B845" s="2"/>
      <c r="C845" s="2"/>
      <c r="D845" s="2"/>
      <c r="E845" s="2"/>
      <c r="F845" s="2"/>
      <c r="G845" s="2"/>
      <c r="H845" s="2"/>
      <c r="I845" s="2"/>
      <c r="J845" s="2"/>
      <c r="K845" s="2"/>
      <c r="L845" s="2"/>
      <c r="M845" s="2"/>
      <c r="N845" s="2"/>
      <c r="O845" s="2"/>
      <c r="P845" s="2"/>
      <c r="Q845" s="2"/>
      <c r="R845" s="2"/>
      <c r="S845" s="2"/>
    </row>
    <row r="846" spans="1:19" ht="15.75" x14ac:dyDescent="0.25">
      <c r="A846" s="24"/>
      <c r="B846" s="2"/>
      <c r="C846" s="2"/>
      <c r="D846" s="2"/>
      <c r="E846" s="2"/>
      <c r="F846" s="2"/>
      <c r="G846" s="2"/>
      <c r="H846" s="2"/>
      <c r="I846" s="2"/>
      <c r="J846" s="2"/>
      <c r="K846" s="2"/>
      <c r="L846" s="2"/>
      <c r="M846" s="2"/>
      <c r="N846" s="2"/>
      <c r="O846" s="2"/>
      <c r="P846" s="2"/>
      <c r="Q846" s="2"/>
      <c r="R846" s="2"/>
      <c r="S846" s="2"/>
    </row>
    <row r="847" spans="1:19" ht="15.75" x14ac:dyDescent="0.25">
      <c r="A847" s="24"/>
      <c r="B847" s="2"/>
      <c r="C847" s="2"/>
      <c r="D847" s="2"/>
      <c r="E847" s="2"/>
      <c r="F847" s="2"/>
      <c r="G847" s="2"/>
      <c r="H847" s="2"/>
      <c r="I847" s="2"/>
      <c r="J847" s="2"/>
      <c r="K847" s="2"/>
      <c r="L847" s="2"/>
      <c r="M847" s="2"/>
      <c r="N847" s="2"/>
      <c r="O847" s="2"/>
      <c r="P847" s="2"/>
      <c r="Q847" s="2"/>
      <c r="R847" s="2"/>
      <c r="S847" s="2"/>
    </row>
    <row r="848" spans="1:19" ht="15.75" x14ac:dyDescent="0.25">
      <c r="A848" s="24"/>
      <c r="B848" s="2"/>
      <c r="C848" s="2"/>
      <c r="D848" s="2"/>
      <c r="E848" s="2"/>
      <c r="F848" s="2"/>
      <c r="G848" s="2"/>
      <c r="H848" s="2"/>
      <c r="I848" s="2"/>
      <c r="J848" s="2"/>
      <c r="K848" s="2"/>
      <c r="L848" s="2"/>
      <c r="M848" s="2"/>
      <c r="N848" s="2"/>
      <c r="O848" s="2"/>
      <c r="P848" s="2"/>
      <c r="Q848" s="2"/>
      <c r="R848" s="2"/>
      <c r="S848" s="2"/>
    </row>
    <row r="849" spans="1:19" ht="15.75" x14ac:dyDescent="0.25">
      <c r="A849" s="24"/>
      <c r="B849" s="2"/>
      <c r="C849" s="2"/>
      <c r="D849" s="2"/>
      <c r="E849" s="2"/>
      <c r="F849" s="2"/>
      <c r="G849" s="2"/>
      <c r="H849" s="2"/>
      <c r="I849" s="2"/>
      <c r="J849" s="2"/>
      <c r="K849" s="2"/>
      <c r="L849" s="2"/>
      <c r="M849" s="2"/>
      <c r="N849" s="2"/>
      <c r="O849" s="2"/>
      <c r="P849" s="2"/>
      <c r="Q849" s="2"/>
      <c r="R849" s="2"/>
      <c r="S849" s="2"/>
    </row>
    <row r="850" spans="1:19" ht="15.75" x14ac:dyDescent="0.25">
      <c r="A850" s="24"/>
      <c r="B850" s="2"/>
      <c r="C850" s="2"/>
      <c r="D850" s="2"/>
      <c r="E850" s="2"/>
      <c r="F850" s="2"/>
      <c r="G850" s="2"/>
      <c r="H850" s="2"/>
      <c r="I850" s="2"/>
      <c r="J850" s="2"/>
      <c r="K850" s="2"/>
      <c r="L850" s="2"/>
      <c r="M850" s="2"/>
      <c r="N850" s="2"/>
      <c r="O850" s="2"/>
      <c r="P850" s="2"/>
      <c r="Q850" s="2"/>
      <c r="R850" s="2"/>
      <c r="S850" s="2"/>
    </row>
    <row r="851" spans="1:19" ht="15.75" x14ac:dyDescent="0.25">
      <c r="A851" s="24"/>
      <c r="B851" s="2"/>
      <c r="C851" s="2"/>
      <c r="D851" s="2"/>
      <c r="E851" s="2"/>
      <c r="F851" s="2"/>
      <c r="G851" s="2"/>
      <c r="H851" s="2"/>
      <c r="I851" s="2"/>
      <c r="J851" s="2"/>
      <c r="K851" s="2"/>
      <c r="L851" s="2"/>
      <c r="M851" s="2"/>
      <c r="N851" s="2"/>
      <c r="O851" s="2"/>
      <c r="P851" s="2"/>
      <c r="Q851" s="2"/>
      <c r="R851" s="2"/>
      <c r="S851" s="2"/>
    </row>
    <row r="852" spans="1:19" ht="15.75" x14ac:dyDescent="0.25">
      <c r="A852" s="24"/>
      <c r="B852" s="2"/>
      <c r="C852" s="2"/>
      <c r="D852" s="2"/>
      <c r="E852" s="2"/>
      <c r="F852" s="2"/>
      <c r="G852" s="2"/>
      <c r="H852" s="2"/>
      <c r="I852" s="2"/>
      <c r="J852" s="2"/>
      <c r="K852" s="2"/>
      <c r="L852" s="2"/>
      <c r="M852" s="2"/>
      <c r="N852" s="2"/>
      <c r="O852" s="2"/>
      <c r="P852" s="2"/>
      <c r="Q852" s="2"/>
      <c r="R852" s="2"/>
      <c r="S852" s="2"/>
    </row>
    <row r="853" spans="1:19" ht="15.75" x14ac:dyDescent="0.25">
      <c r="A853" s="24"/>
      <c r="B853" s="2"/>
      <c r="C853" s="2"/>
      <c r="D853" s="2"/>
      <c r="E853" s="2"/>
      <c r="F853" s="2"/>
      <c r="G853" s="2"/>
      <c r="H853" s="2"/>
      <c r="I853" s="2"/>
      <c r="J853" s="2"/>
      <c r="K853" s="2"/>
      <c r="L853" s="2"/>
      <c r="M853" s="2"/>
      <c r="N853" s="2"/>
      <c r="O853" s="2"/>
      <c r="P853" s="2"/>
      <c r="Q853" s="2"/>
      <c r="R853" s="2"/>
      <c r="S853" s="2"/>
    </row>
    <row r="854" spans="1:19" ht="15.75" x14ac:dyDescent="0.25">
      <c r="A854" s="24"/>
      <c r="B854" s="2"/>
      <c r="C854" s="2"/>
      <c r="D854" s="2"/>
      <c r="E854" s="2"/>
      <c r="F854" s="2"/>
      <c r="G854" s="2"/>
      <c r="H854" s="2"/>
      <c r="I854" s="2"/>
      <c r="J854" s="2"/>
      <c r="K854" s="2"/>
      <c r="L854" s="2"/>
      <c r="M854" s="2"/>
      <c r="N854" s="2"/>
      <c r="O854" s="2"/>
      <c r="P854" s="2"/>
      <c r="Q854" s="2"/>
      <c r="R854" s="2"/>
      <c r="S854" s="2"/>
    </row>
    <row r="855" spans="1:19" ht="15.75" x14ac:dyDescent="0.25">
      <c r="A855" s="24"/>
      <c r="B855" s="2"/>
      <c r="C855" s="2"/>
      <c r="D855" s="2"/>
      <c r="E855" s="2"/>
      <c r="F855" s="2"/>
      <c r="G855" s="2"/>
      <c r="H855" s="2"/>
      <c r="I855" s="2"/>
      <c r="J855" s="2"/>
      <c r="K855" s="2"/>
      <c r="L855" s="2"/>
      <c r="M855" s="2"/>
      <c r="N855" s="2"/>
      <c r="O855" s="2"/>
      <c r="P855" s="2"/>
      <c r="Q855" s="2"/>
      <c r="R855" s="2"/>
      <c r="S855" s="2"/>
    </row>
    <row r="856" spans="1:19" ht="15.75" x14ac:dyDescent="0.25">
      <c r="A856" s="24"/>
      <c r="B856" s="2"/>
      <c r="C856" s="2"/>
      <c r="D856" s="2"/>
      <c r="E856" s="2"/>
      <c r="F856" s="2"/>
      <c r="G856" s="2"/>
      <c r="H856" s="2"/>
      <c r="I856" s="2"/>
      <c r="J856" s="2"/>
      <c r="K856" s="2"/>
      <c r="L856" s="2"/>
      <c r="M856" s="2"/>
      <c r="N856" s="2"/>
      <c r="O856" s="2"/>
      <c r="P856" s="2"/>
      <c r="Q856" s="2"/>
      <c r="R856" s="2"/>
      <c r="S856" s="2"/>
    </row>
    <row r="857" spans="1:19" ht="15.75" x14ac:dyDescent="0.25">
      <c r="A857" s="24"/>
      <c r="B857" s="2"/>
      <c r="C857" s="2"/>
      <c r="D857" s="2"/>
      <c r="E857" s="2"/>
      <c r="F857" s="2"/>
      <c r="G857" s="2"/>
      <c r="H857" s="2"/>
      <c r="I857" s="2"/>
      <c r="J857" s="2"/>
      <c r="K857" s="2"/>
      <c r="L857" s="2"/>
      <c r="M857" s="2"/>
      <c r="N857" s="2"/>
      <c r="O857" s="2"/>
      <c r="P857" s="2"/>
      <c r="Q857" s="2"/>
      <c r="R857" s="2"/>
      <c r="S857" s="2"/>
    </row>
    <row r="858" spans="1:19" ht="15.75" x14ac:dyDescent="0.25">
      <c r="A858" s="24"/>
      <c r="B858" s="2"/>
      <c r="C858" s="2"/>
      <c r="D858" s="2"/>
      <c r="E858" s="2"/>
      <c r="F858" s="2"/>
      <c r="G858" s="2"/>
      <c r="H858" s="2"/>
      <c r="I858" s="2"/>
      <c r="J858" s="2"/>
      <c r="K858" s="2"/>
      <c r="L858" s="2"/>
      <c r="M858" s="2"/>
      <c r="N858" s="2"/>
      <c r="O858" s="2"/>
      <c r="P858" s="2"/>
      <c r="Q858" s="2"/>
      <c r="R858" s="2"/>
      <c r="S858" s="2"/>
    </row>
    <row r="859" spans="1:19" ht="15.75" x14ac:dyDescent="0.25">
      <c r="A859" s="24"/>
      <c r="B859" s="2"/>
      <c r="C859" s="2"/>
      <c r="D859" s="2"/>
      <c r="E859" s="2"/>
      <c r="F859" s="2"/>
      <c r="G859" s="2"/>
      <c r="H859" s="2"/>
      <c r="I859" s="2"/>
      <c r="J859" s="2"/>
      <c r="K859" s="2"/>
      <c r="L859" s="2"/>
      <c r="M859" s="2"/>
      <c r="N859" s="2"/>
      <c r="O859" s="2"/>
      <c r="P859" s="2"/>
      <c r="Q859" s="2"/>
      <c r="R859" s="2"/>
      <c r="S859" s="2"/>
    </row>
    <row r="860" spans="1:19" ht="15.75" x14ac:dyDescent="0.25">
      <c r="A860" s="24"/>
      <c r="B860" s="2"/>
      <c r="C860" s="2"/>
      <c r="D860" s="2"/>
      <c r="E860" s="2"/>
      <c r="F860" s="2"/>
      <c r="G860" s="2"/>
      <c r="H860" s="2"/>
      <c r="I860" s="2"/>
      <c r="J860" s="2"/>
      <c r="K860" s="2"/>
      <c r="L860" s="2"/>
      <c r="M860" s="2"/>
      <c r="N860" s="2"/>
      <c r="O860" s="2"/>
      <c r="P860" s="2"/>
      <c r="Q860" s="2"/>
      <c r="R860" s="2"/>
      <c r="S860" s="2"/>
    </row>
    <row r="861" spans="1:19" ht="15.75" x14ac:dyDescent="0.25">
      <c r="A861" s="24"/>
      <c r="B861" s="2"/>
      <c r="C861" s="2"/>
      <c r="D861" s="2"/>
      <c r="E861" s="2"/>
      <c r="F861" s="2"/>
      <c r="G861" s="2"/>
      <c r="H861" s="2"/>
      <c r="I861" s="2"/>
      <c r="J861" s="2"/>
      <c r="K861" s="2"/>
      <c r="L861" s="2"/>
      <c r="M861" s="2"/>
      <c r="N861" s="2"/>
      <c r="O861" s="2"/>
      <c r="P861" s="2"/>
      <c r="Q861" s="2"/>
      <c r="R861" s="2"/>
      <c r="S861" s="2"/>
    </row>
    <row r="862" spans="1:19" ht="15.75" x14ac:dyDescent="0.25">
      <c r="A862" s="24"/>
      <c r="B862" s="2"/>
      <c r="C862" s="2"/>
      <c r="D862" s="2"/>
      <c r="E862" s="2"/>
      <c r="F862" s="2"/>
      <c r="G862" s="2"/>
      <c r="H862" s="2"/>
      <c r="I862" s="2"/>
      <c r="J862" s="2"/>
      <c r="K862" s="2"/>
      <c r="L862" s="2"/>
      <c r="M862" s="2"/>
      <c r="N862" s="2"/>
      <c r="O862" s="2"/>
      <c r="P862" s="2"/>
      <c r="Q862" s="2"/>
      <c r="R862" s="2"/>
      <c r="S862" s="2"/>
    </row>
    <row r="863" spans="1:19" ht="15.75" x14ac:dyDescent="0.25">
      <c r="A863" s="24"/>
      <c r="B863" s="2"/>
      <c r="C863" s="2"/>
      <c r="D863" s="2"/>
      <c r="E863" s="2"/>
      <c r="F863" s="2"/>
      <c r="G863" s="2"/>
      <c r="H863" s="2"/>
      <c r="I863" s="2"/>
      <c r="J863" s="2"/>
      <c r="K863" s="2"/>
      <c r="L863" s="2"/>
      <c r="M863" s="2"/>
      <c r="N863" s="2"/>
      <c r="O863" s="2"/>
      <c r="P863" s="2"/>
      <c r="Q863" s="2"/>
      <c r="R863" s="2"/>
      <c r="S863" s="2"/>
    </row>
    <row r="864" spans="1:19" ht="15.75" x14ac:dyDescent="0.25">
      <c r="A864" s="24"/>
      <c r="B864" s="2"/>
      <c r="C864" s="2"/>
      <c r="D864" s="2"/>
      <c r="E864" s="2"/>
      <c r="F864" s="2"/>
      <c r="G864" s="2"/>
      <c r="H864" s="2"/>
      <c r="I864" s="2"/>
      <c r="J864" s="2"/>
      <c r="K864" s="2"/>
      <c r="L864" s="2"/>
      <c r="M864" s="2"/>
      <c r="N864" s="2"/>
      <c r="O864" s="2"/>
      <c r="P864" s="2"/>
      <c r="Q864" s="2"/>
      <c r="R864" s="2"/>
      <c r="S864" s="2"/>
    </row>
    <row r="865" spans="1:19" ht="15.75" x14ac:dyDescent="0.25">
      <c r="A865" s="24"/>
      <c r="B865" s="2"/>
      <c r="C865" s="2"/>
      <c r="D865" s="2"/>
      <c r="E865" s="2"/>
      <c r="F865" s="2"/>
      <c r="G865" s="2"/>
      <c r="H865" s="2"/>
      <c r="I865" s="2"/>
      <c r="J865" s="2"/>
      <c r="K865" s="2"/>
      <c r="L865" s="2"/>
      <c r="M865" s="2"/>
      <c r="N865" s="2"/>
      <c r="O865" s="2"/>
      <c r="P865" s="2"/>
      <c r="Q865" s="2"/>
      <c r="R865" s="2"/>
      <c r="S865" s="2"/>
    </row>
    <row r="866" spans="1:19" ht="15.75" x14ac:dyDescent="0.25">
      <c r="A866" s="24"/>
      <c r="B866" s="2"/>
      <c r="C866" s="2"/>
      <c r="D866" s="2"/>
      <c r="E866" s="2"/>
      <c r="F866" s="2"/>
      <c r="G866" s="2"/>
      <c r="H866" s="2"/>
      <c r="I866" s="2"/>
      <c r="J866" s="2"/>
      <c r="K866" s="2"/>
      <c r="L866" s="2"/>
      <c r="M866" s="2"/>
      <c r="N866" s="2"/>
      <c r="O866" s="2"/>
      <c r="P866" s="2"/>
      <c r="Q866" s="2"/>
      <c r="R866" s="2"/>
      <c r="S866" s="2"/>
    </row>
    <row r="867" spans="1:19" ht="15.75" x14ac:dyDescent="0.25">
      <c r="A867" s="24"/>
      <c r="B867" s="2"/>
      <c r="C867" s="2"/>
      <c r="D867" s="2"/>
      <c r="E867" s="2"/>
      <c r="F867" s="2"/>
      <c r="G867" s="2"/>
      <c r="H867" s="2"/>
      <c r="I867" s="2"/>
      <c r="J867" s="2"/>
      <c r="K867" s="2"/>
      <c r="L867" s="2"/>
      <c r="M867" s="2"/>
      <c r="N867" s="2"/>
      <c r="O867" s="2"/>
      <c r="P867" s="2"/>
      <c r="Q867" s="2"/>
      <c r="R867" s="2"/>
      <c r="S867" s="2"/>
    </row>
    <row r="868" spans="1:19" ht="15.75" x14ac:dyDescent="0.25">
      <c r="A868" s="24"/>
      <c r="B868" s="2"/>
      <c r="C868" s="2"/>
      <c r="D868" s="2"/>
      <c r="E868" s="2"/>
      <c r="F868" s="2"/>
      <c r="G868" s="2"/>
      <c r="H868" s="2"/>
      <c r="I868" s="2"/>
      <c r="J868" s="2"/>
      <c r="K868" s="2"/>
      <c r="L868" s="2"/>
      <c r="M868" s="2"/>
      <c r="N868" s="2"/>
      <c r="O868" s="2"/>
      <c r="P868" s="2"/>
      <c r="Q868" s="2"/>
      <c r="R868" s="2"/>
      <c r="S868" s="2"/>
    </row>
    <row r="869" spans="1:19" ht="15.75" x14ac:dyDescent="0.25">
      <c r="A869" s="24"/>
      <c r="B869" s="2"/>
      <c r="C869" s="2"/>
      <c r="D869" s="2"/>
      <c r="E869" s="2"/>
      <c r="F869" s="2"/>
      <c r="G869" s="2"/>
      <c r="H869" s="2"/>
      <c r="I869" s="2"/>
      <c r="J869" s="2"/>
      <c r="K869" s="2"/>
      <c r="L869" s="2"/>
      <c r="M869" s="2"/>
      <c r="N869" s="2"/>
      <c r="O869" s="2"/>
      <c r="P869" s="2"/>
      <c r="Q869" s="2"/>
      <c r="R869" s="2"/>
      <c r="S869" s="2"/>
    </row>
    <row r="870" spans="1:19" ht="15.75" x14ac:dyDescent="0.25">
      <c r="A870" s="24"/>
      <c r="B870" s="2"/>
      <c r="C870" s="2"/>
      <c r="D870" s="2"/>
      <c r="E870" s="2"/>
      <c r="F870" s="2"/>
      <c r="G870" s="2"/>
      <c r="H870" s="2"/>
      <c r="I870" s="2"/>
      <c r="J870" s="2"/>
      <c r="K870" s="2"/>
      <c r="L870" s="2"/>
      <c r="M870" s="2"/>
      <c r="N870" s="2"/>
      <c r="O870" s="2"/>
      <c r="P870" s="2"/>
      <c r="Q870" s="2"/>
      <c r="R870" s="2"/>
      <c r="S870" s="2"/>
    </row>
    <row r="871" spans="1:19" ht="15.75" x14ac:dyDescent="0.25">
      <c r="A871" s="24"/>
      <c r="B871" s="2"/>
      <c r="C871" s="2"/>
      <c r="D871" s="2"/>
      <c r="E871" s="2"/>
      <c r="F871" s="2"/>
      <c r="G871" s="2"/>
      <c r="H871" s="2"/>
      <c r="I871" s="2"/>
      <c r="J871" s="2"/>
      <c r="K871" s="2"/>
      <c r="L871" s="2"/>
      <c r="M871" s="2"/>
      <c r="N871" s="2"/>
      <c r="O871" s="2"/>
      <c r="P871" s="2"/>
      <c r="Q871" s="2"/>
      <c r="R871" s="2"/>
      <c r="S871" s="2"/>
    </row>
    <row r="872" spans="1:19" ht="15.75" x14ac:dyDescent="0.25">
      <c r="A872" s="24"/>
      <c r="B872" s="2"/>
      <c r="C872" s="2"/>
      <c r="D872" s="2"/>
      <c r="E872" s="2"/>
      <c r="F872" s="2"/>
      <c r="G872" s="2"/>
      <c r="H872" s="2"/>
      <c r="I872" s="2"/>
      <c r="J872" s="2"/>
      <c r="K872" s="2"/>
      <c r="L872" s="2"/>
      <c r="M872" s="2"/>
      <c r="N872" s="2"/>
      <c r="O872" s="2"/>
      <c r="P872" s="2"/>
      <c r="Q872" s="2"/>
      <c r="R872" s="2"/>
      <c r="S872" s="2"/>
    </row>
    <row r="873" spans="1:19" ht="15.75" x14ac:dyDescent="0.25">
      <c r="A873" s="24"/>
      <c r="B873" s="2"/>
      <c r="C873" s="2"/>
      <c r="D873" s="2"/>
      <c r="E873" s="2"/>
      <c r="F873" s="2"/>
      <c r="G873" s="2"/>
      <c r="H873" s="2"/>
      <c r="I873" s="2"/>
      <c r="J873" s="2"/>
      <c r="K873" s="2"/>
      <c r="L873" s="2"/>
      <c r="M873" s="2"/>
      <c r="N873" s="2"/>
      <c r="O873" s="2"/>
      <c r="P873" s="2"/>
      <c r="Q873" s="2"/>
      <c r="R873" s="2"/>
      <c r="S873" s="2"/>
    </row>
    <row r="874" spans="1:19" ht="15.75" x14ac:dyDescent="0.25">
      <c r="A874" s="24"/>
      <c r="B874" s="2"/>
      <c r="C874" s="2"/>
      <c r="D874" s="2"/>
      <c r="E874" s="2"/>
      <c r="F874" s="2"/>
      <c r="G874" s="2"/>
      <c r="H874" s="2"/>
      <c r="I874" s="2"/>
      <c r="J874" s="2"/>
      <c r="K874" s="2"/>
      <c r="L874" s="2"/>
      <c r="M874" s="2"/>
      <c r="N874" s="2"/>
      <c r="O874" s="2"/>
      <c r="P874" s="2"/>
      <c r="Q874" s="2"/>
      <c r="R874" s="2"/>
      <c r="S874" s="2"/>
    </row>
    <row r="875" spans="1:19" ht="15.75" x14ac:dyDescent="0.25">
      <c r="A875" s="24"/>
      <c r="B875" s="2"/>
      <c r="C875" s="2"/>
      <c r="D875" s="2"/>
      <c r="E875" s="2"/>
      <c r="F875" s="2"/>
      <c r="G875" s="2"/>
      <c r="H875" s="2"/>
      <c r="I875" s="2"/>
      <c r="J875" s="2"/>
      <c r="K875" s="2"/>
      <c r="L875" s="2"/>
      <c r="M875" s="2"/>
      <c r="N875" s="2"/>
      <c r="O875" s="2"/>
      <c r="P875" s="2"/>
      <c r="Q875" s="2"/>
      <c r="R875" s="2"/>
      <c r="S875" s="2"/>
    </row>
    <row r="876" spans="1:19" ht="15.75" x14ac:dyDescent="0.25">
      <c r="A876" s="24"/>
      <c r="B876" s="2"/>
      <c r="C876" s="2"/>
      <c r="D876" s="2"/>
      <c r="E876" s="2"/>
      <c r="F876" s="2"/>
      <c r="G876" s="2"/>
      <c r="H876" s="2"/>
      <c r="I876" s="2"/>
      <c r="J876" s="2"/>
      <c r="K876" s="2"/>
      <c r="L876" s="2"/>
      <c r="M876" s="2"/>
      <c r="N876" s="2"/>
      <c r="O876" s="2"/>
      <c r="P876" s="2"/>
      <c r="Q876" s="2"/>
      <c r="R876" s="2"/>
      <c r="S876" s="2"/>
    </row>
    <row r="877" spans="1:19" ht="15.75" x14ac:dyDescent="0.25">
      <c r="A877" s="24"/>
      <c r="B877" s="2"/>
      <c r="C877" s="2"/>
      <c r="D877" s="2"/>
      <c r="E877" s="2"/>
      <c r="F877" s="2"/>
      <c r="G877" s="2"/>
      <c r="H877" s="2"/>
      <c r="I877" s="2"/>
      <c r="J877" s="2"/>
      <c r="K877" s="2"/>
      <c r="L877" s="2"/>
      <c r="M877" s="2"/>
      <c r="N877" s="2"/>
      <c r="O877" s="2"/>
      <c r="P877" s="2"/>
      <c r="Q877" s="2"/>
      <c r="R877" s="2"/>
      <c r="S877" s="2"/>
    </row>
    <row r="878" spans="1:19" ht="15.75" x14ac:dyDescent="0.25">
      <c r="A878" s="24"/>
      <c r="B878" s="2"/>
      <c r="C878" s="2"/>
      <c r="D878" s="2"/>
      <c r="E878" s="2"/>
      <c r="F878" s="2"/>
      <c r="G878" s="2"/>
      <c r="H878" s="2"/>
      <c r="I878" s="2"/>
      <c r="J878" s="2"/>
      <c r="K878" s="2"/>
      <c r="L878" s="2"/>
      <c r="M878" s="2"/>
      <c r="N878" s="2"/>
      <c r="O878" s="2"/>
      <c r="P878" s="2"/>
      <c r="Q878" s="2"/>
      <c r="R878" s="2"/>
      <c r="S878" s="2"/>
    </row>
    <row r="879" spans="1:19" ht="15.75" x14ac:dyDescent="0.25">
      <c r="A879" s="24"/>
      <c r="B879" s="2"/>
      <c r="C879" s="2"/>
      <c r="D879" s="2"/>
      <c r="E879" s="2"/>
      <c r="F879" s="2"/>
      <c r="G879" s="2"/>
      <c r="H879" s="2"/>
      <c r="I879" s="2"/>
      <c r="J879" s="2"/>
      <c r="K879" s="2"/>
      <c r="L879" s="2"/>
      <c r="M879" s="2"/>
      <c r="N879" s="2"/>
      <c r="O879" s="2"/>
      <c r="P879" s="2"/>
      <c r="Q879" s="2"/>
      <c r="R879" s="2"/>
      <c r="S879" s="2"/>
    </row>
    <row r="880" spans="1:19" ht="15.75" x14ac:dyDescent="0.25">
      <c r="A880" s="24"/>
      <c r="B880" s="2"/>
      <c r="C880" s="2"/>
      <c r="D880" s="2"/>
      <c r="E880" s="2"/>
      <c r="F880" s="2"/>
      <c r="G880" s="2"/>
      <c r="H880" s="2"/>
      <c r="I880" s="2"/>
      <c r="J880" s="2"/>
      <c r="K880" s="2"/>
      <c r="L880" s="2"/>
      <c r="M880" s="2"/>
      <c r="N880" s="2"/>
      <c r="O880" s="2"/>
      <c r="P880" s="2"/>
      <c r="Q880" s="2"/>
      <c r="R880" s="2"/>
      <c r="S880" s="2"/>
    </row>
    <row r="881" spans="1:19" ht="15.75" x14ac:dyDescent="0.25">
      <c r="A881" s="24"/>
      <c r="B881" s="2"/>
      <c r="C881" s="2"/>
      <c r="D881" s="2"/>
      <c r="E881" s="2"/>
      <c r="F881" s="2"/>
      <c r="G881" s="2"/>
      <c r="H881" s="2"/>
      <c r="I881" s="2"/>
      <c r="J881" s="2"/>
      <c r="K881" s="2"/>
      <c r="L881" s="2"/>
      <c r="M881" s="2"/>
      <c r="N881" s="2"/>
      <c r="O881" s="2"/>
      <c r="P881" s="2"/>
      <c r="Q881" s="2"/>
      <c r="R881" s="2"/>
      <c r="S881" s="2"/>
    </row>
    <row r="882" spans="1:19" ht="15.75" x14ac:dyDescent="0.25">
      <c r="A882" s="24"/>
      <c r="B882" s="2"/>
      <c r="C882" s="2"/>
      <c r="D882" s="2"/>
      <c r="E882" s="2"/>
      <c r="F882" s="2"/>
      <c r="G882" s="2"/>
      <c r="H882" s="2"/>
      <c r="I882" s="2"/>
      <c r="J882" s="2"/>
      <c r="K882" s="2"/>
      <c r="L882" s="2"/>
      <c r="M882" s="2"/>
      <c r="N882" s="2"/>
      <c r="O882" s="2"/>
      <c r="P882" s="2"/>
      <c r="Q882" s="2"/>
      <c r="R882" s="2"/>
      <c r="S882" s="2"/>
    </row>
    <row r="883" spans="1:19" ht="15.75" x14ac:dyDescent="0.25">
      <c r="A883" s="24"/>
      <c r="B883" s="2"/>
      <c r="C883" s="2"/>
      <c r="D883" s="2"/>
      <c r="E883" s="2"/>
      <c r="F883" s="2"/>
      <c r="G883" s="2"/>
      <c r="H883" s="2"/>
      <c r="I883" s="2"/>
      <c r="J883" s="2"/>
      <c r="K883" s="2"/>
      <c r="L883" s="2"/>
      <c r="M883" s="2"/>
      <c r="N883" s="2"/>
      <c r="O883" s="2"/>
      <c r="P883" s="2"/>
      <c r="Q883" s="2"/>
      <c r="R883" s="2"/>
      <c r="S883" s="2"/>
    </row>
    <row r="884" spans="1:19" ht="15.75" x14ac:dyDescent="0.25">
      <c r="A884" s="24"/>
      <c r="B884" s="2"/>
      <c r="C884" s="2"/>
      <c r="D884" s="2"/>
      <c r="E884" s="2"/>
      <c r="F884" s="2"/>
      <c r="G884" s="2"/>
      <c r="H884" s="2"/>
      <c r="I884" s="2"/>
      <c r="J884" s="2"/>
      <c r="K884" s="2"/>
      <c r="L884" s="2"/>
      <c r="M884" s="2"/>
      <c r="N884" s="2"/>
      <c r="O884" s="2"/>
      <c r="P884" s="2"/>
      <c r="Q884" s="2"/>
      <c r="R884" s="2"/>
      <c r="S884" s="2"/>
    </row>
    <row r="885" spans="1:19" ht="15.75" x14ac:dyDescent="0.25">
      <c r="A885" s="24"/>
      <c r="B885" s="2"/>
      <c r="C885" s="2"/>
      <c r="D885" s="2"/>
      <c r="E885" s="2"/>
      <c r="F885" s="2"/>
      <c r="G885" s="2"/>
      <c r="H885" s="2"/>
      <c r="I885" s="2"/>
      <c r="J885" s="2"/>
      <c r="K885" s="2"/>
      <c r="L885" s="2"/>
      <c r="M885" s="2"/>
      <c r="N885" s="2"/>
      <c r="O885" s="2"/>
      <c r="P885" s="2"/>
      <c r="Q885" s="2"/>
      <c r="R885" s="2"/>
      <c r="S885" s="2"/>
    </row>
    <row r="886" spans="1:19" ht="15.75" x14ac:dyDescent="0.25">
      <c r="A886" s="24"/>
      <c r="B886" s="2"/>
      <c r="C886" s="2"/>
      <c r="D886" s="2"/>
      <c r="E886" s="2"/>
      <c r="F886" s="2"/>
      <c r="G886" s="2"/>
      <c r="H886" s="2"/>
      <c r="I886" s="2"/>
      <c r="J886" s="2"/>
      <c r="K886" s="2"/>
      <c r="L886" s="2"/>
      <c r="M886" s="2"/>
      <c r="N886" s="2"/>
      <c r="O886" s="2"/>
      <c r="P886" s="2"/>
      <c r="Q886" s="2"/>
      <c r="R886" s="2"/>
      <c r="S886" s="2"/>
    </row>
    <row r="887" spans="1:19" ht="15.75" x14ac:dyDescent="0.25">
      <c r="A887" s="24"/>
      <c r="B887" s="2"/>
      <c r="C887" s="2"/>
      <c r="D887" s="2"/>
      <c r="E887" s="2"/>
      <c r="F887" s="2"/>
      <c r="G887" s="2"/>
      <c r="H887" s="2"/>
      <c r="I887" s="2"/>
      <c r="J887" s="2"/>
      <c r="K887" s="2"/>
      <c r="L887" s="2"/>
      <c r="M887" s="2"/>
      <c r="N887" s="2"/>
      <c r="O887" s="2"/>
      <c r="P887" s="2"/>
      <c r="Q887" s="2"/>
      <c r="R887" s="2"/>
      <c r="S887" s="2"/>
    </row>
    <row r="888" spans="1:19" ht="15.75" x14ac:dyDescent="0.25">
      <c r="A888" s="24"/>
      <c r="B888" s="2"/>
      <c r="C888" s="2"/>
      <c r="D888" s="2"/>
      <c r="E888" s="2"/>
      <c r="F888" s="2"/>
      <c r="G888" s="2"/>
      <c r="H888" s="2"/>
      <c r="I888" s="2"/>
      <c r="J888" s="2"/>
      <c r="K888" s="2"/>
      <c r="L888" s="2"/>
      <c r="M888" s="2"/>
      <c r="N888" s="2"/>
      <c r="O888" s="2"/>
      <c r="P888" s="2"/>
      <c r="Q888" s="2"/>
      <c r="R888" s="2"/>
      <c r="S888" s="2"/>
    </row>
    <row r="889" spans="1:19" ht="15.75" x14ac:dyDescent="0.25">
      <c r="A889" s="24"/>
      <c r="B889" s="2"/>
      <c r="C889" s="2"/>
      <c r="D889" s="2"/>
      <c r="E889" s="2"/>
      <c r="F889" s="2"/>
      <c r="G889" s="2"/>
      <c r="H889" s="2"/>
      <c r="I889" s="2"/>
      <c r="J889" s="2"/>
      <c r="K889" s="2"/>
      <c r="L889" s="2"/>
      <c r="M889" s="2"/>
      <c r="N889" s="2"/>
      <c r="O889" s="2"/>
      <c r="P889" s="2"/>
      <c r="Q889" s="2"/>
      <c r="R889" s="2"/>
      <c r="S889" s="2"/>
    </row>
    <row r="890" spans="1:19" ht="15.75" x14ac:dyDescent="0.25">
      <c r="A890" s="24"/>
      <c r="B890" s="2"/>
      <c r="C890" s="2"/>
      <c r="D890" s="2"/>
      <c r="E890" s="2"/>
      <c r="F890" s="2"/>
      <c r="G890" s="2"/>
      <c r="H890" s="2"/>
      <c r="I890" s="2"/>
      <c r="J890" s="2"/>
      <c r="K890" s="2"/>
      <c r="L890" s="2"/>
      <c r="M890" s="2"/>
      <c r="N890" s="2"/>
      <c r="O890" s="2"/>
      <c r="P890" s="2"/>
      <c r="Q890" s="2"/>
      <c r="R890" s="2"/>
      <c r="S890" s="2"/>
    </row>
    <row r="891" spans="1:19" ht="15.75" x14ac:dyDescent="0.25">
      <c r="A891" s="24"/>
      <c r="B891" s="2"/>
      <c r="C891" s="2"/>
      <c r="D891" s="2"/>
      <c r="E891" s="2"/>
      <c r="F891" s="2"/>
      <c r="G891" s="2"/>
      <c r="H891" s="2"/>
      <c r="I891" s="2"/>
      <c r="J891" s="2"/>
      <c r="K891" s="2"/>
      <c r="L891" s="2"/>
      <c r="M891" s="2"/>
      <c r="N891" s="2"/>
      <c r="O891" s="2"/>
      <c r="P891" s="2"/>
      <c r="Q891" s="2"/>
      <c r="R891" s="2"/>
      <c r="S891" s="2"/>
    </row>
    <row r="892" spans="1:19" ht="15.75" x14ac:dyDescent="0.25">
      <c r="A892" s="24"/>
      <c r="B892" s="2"/>
      <c r="C892" s="2"/>
      <c r="D892" s="2"/>
      <c r="E892" s="2"/>
      <c r="F892" s="2"/>
      <c r="G892" s="2"/>
      <c r="H892" s="2"/>
      <c r="I892" s="2"/>
      <c r="J892" s="2"/>
      <c r="K892" s="2"/>
      <c r="L892" s="2"/>
      <c r="M892" s="2"/>
      <c r="N892" s="2"/>
      <c r="O892" s="2"/>
      <c r="P892" s="2"/>
      <c r="Q892" s="2"/>
      <c r="R892" s="2"/>
      <c r="S892" s="2"/>
    </row>
    <row r="893" spans="1:19" ht="15.75" x14ac:dyDescent="0.25">
      <c r="A893" s="24"/>
      <c r="B893" s="2"/>
      <c r="C893" s="2"/>
      <c r="D893" s="2"/>
      <c r="E893" s="2"/>
      <c r="F893" s="2"/>
      <c r="G893" s="2"/>
      <c r="H893" s="2"/>
      <c r="I893" s="2"/>
      <c r="J893" s="2"/>
      <c r="K893" s="2"/>
      <c r="L893" s="2"/>
      <c r="M893" s="2"/>
      <c r="N893" s="2"/>
      <c r="O893" s="2"/>
      <c r="P893" s="2"/>
      <c r="Q893" s="2"/>
      <c r="R893" s="2"/>
      <c r="S893" s="2"/>
    </row>
    <row r="894" spans="1:19" ht="15.75" x14ac:dyDescent="0.25">
      <c r="A894" s="24"/>
      <c r="B894" s="2"/>
      <c r="C894" s="2"/>
      <c r="D894" s="2"/>
      <c r="E894" s="2"/>
      <c r="F894" s="2"/>
      <c r="G894" s="2"/>
      <c r="H894" s="2"/>
      <c r="I894" s="2"/>
      <c r="J894" s="2"/>
      <c r="K894" s="2"/>
      <c r="L894" s="2"/>
      <c r="M894" s="2"/>
      <c r="N894" s="2"/>
      <c r="O894" s="2"/>
      <c r="P894" s="2"/>
      <c r="Q894" s="2"/>
      <c r="R894" s="2"/>
      <c r="S894" s="2"/>
    </row>
    <row r="895" spans="1:19" ht="15.75" x14ac:dyDescent="0.25">
      <c r="A895" s="24"/>
      <c r="B895" s="2"/>
      <c r="C895" s="2"/>
      <c r="D895" s="2"/>
      <c r="E895" s="2"/>
      <c r="F895" s="2"/>
      <c r="G895" s="2"/>
      <c r="H895" s="2"/>
      <c r="I895" s="2"/>
      <c r="J895" s="2"/>
      <c r="K895" s="2"/>
      <c r="L895" s="2"/>
      <c r="M895" s="2"/>
      <c r="N895" s="2"/>
      <c r="O895" s="2"/>
      <c r="P895" s="2"/>
      <c r="Q895" s="2"/>
      <c r="R895" s="2"/>
      <c r="S895" s="2"/>
    </row>
    <row r="896" spans="1:19" ht="15.75" x14ac:dyDescent="0.25">
      <c r="A896" s="24"/>
      <c r="B896" s="2"/>
      <c r="C896" s="2"/>
      <c r="D896" s="2"/>
      <c r="E896" s="2"/>
      <c r="F896" s="2"/>
      <c r="G896" s="2"/>
      <c r="H896" s="2"/>
      <c r="I896" s="2"/>
      <c r="J896" s="2"/>
      <c r="K896" s="2"/>
      <c r="L896" s="2"/>
      <c r="M896" s="2"/>
      <c r="N896" s="2"/>
      <c r="O896" s="2"/>
      <c r="P896" s="2"/>
      <c r="Q896" s="2"/>
      <c r="R896" s="2"/>
      <c r="S896" s="2"/>
    </row>
    <row r="897" spans="1:19" ht="15.75" x14ac:dyDescent="0.25">
      <c r="A897" s="24"/>
      <c r="B897" s="2"/>
      <c r="C897" s="2"/>
      <c r="D897" s="2"/>
      <c r="E897" s="2"/>
      <c r="F897" s="2"/>
      <c r="G897" s="2"/>
      <c r="H897" s="2"/>
      <c r="I897" s="2"/>
      <c r="J897" s="2"/>
      <c r="K897" s="2"/>
      <c r="L897" s="2"/>
      <c r="M897" s="2"/>
      <c r="N897" s="2"/>
      <c r="O897" s="2"/>
      <c r="P897" s="2"/>
      <c r="Q897" s="2"/>
      <c r="R897" s="2"/>
      <c r="S897" s="2"/>
    </row>
    <row r="898" spans="1:19" ht="15.75" x14ac:dyDescent="0.25">
      <c r="A898" s="24"/>
      <c r="B898" s="2"/>
      <c r="C898" s="2"/>
      <c r="D898" s="2"/>
      <c r="E898" s="2"/>
      <c r="F898" s="2"/>
      <c r="G898" s="2"/>
      <c r="H898" s="2"/>
      <c r="I898" s="2"/>
      <c r="J898" s="2"/>
      <c r="K898" s="2"/>
      <c r="L898" s="2"/>
      <c r="M898" s="2"/>
      <c r="N898" s="2"/>
      <c r="O898" s="2"/>
      <c r="P898" s="2"/>
      <c r="Q898" s="2"/>
      <c r="R898" s="2"/>
      <c r="S898" s="2"/>
    </row>
    <row r="899" spans="1:19" ht="15.75" x14ac:dyDescent="0.25">
      <c r="A899" s="24"/>
      <c r="B899" s="2"/>
      <c r="C899" s="2"/>
      <c r="D899" s="2"/>
      <c r="E899" s="2"/>
      <c r="F899" s="2"/>
      <c r="G899" s="2"/>
      <c r="H899" s="2"/>
      <c r="I899" s="2"/>
      <c r="J899" s="2"/>
      <c r="K899" s="2"/>
      <c r="L899" s="2"/>
      <c r="M899" s="2"/>
      <c r="N899" s="2"/>
      <c r="O899" s="2"/>
      <c r="P899" s="2"/>
      <c r="Q899" s="2"/>
      <c r="R899" s="2"/>
      <c r="S899" s="2"/>
    </row>
    <row r="900" spans="1:19" ht="15.75" x14ac:dyDescent="0.25">
      <c r="A900" s="24"/>
      <c r="B900" s="2"/>
      <c r="C900" s="2"/>
      <c r="D900" s="2"/>
      <c r="E900" s="2"/>
      <c r="F900" s="2"/>
      <c r="G900" s="2"/>
      <c r="H900" s="2"/>
      <c r="I900" s="2"/>
      <c r="J900" s="2"/>
      <c r="K900" s="2"/>
      <c r="L900" s="2"/>
      <c r="M900" s="2"/>
      <c r="N900" s="2"/>
      <c r="O900" s="2"/>
      <c r="P900" s="2"/>
      <c r="Q900" s="2"/>
      <c r="R900" s="2"/>
      <c r="S900" s="2"/>
    </row>
    <row r="901" spans="1:19" ht="15.75" x14ac:dyDescent="0.25">
      <c r="A901" s="24"/>
      <c r="B901" s="2"/>
      <c r="C901" s="2"/>
      <c r="D901" s="2"/>
      <c r="E901" s="2"/>
      <c r="F901" s="2"/>
      <c r="G901" s="2"/>
      <c r="H901" s="2"/>
      <c r="I901" s="2"/>
      <c r="J901" s="2"/>
      <c r="K901" s="2"/>
      <c r="L901" s="2"/>
      <c r="M901" s="2"/>
      <c r="N901" s="2"/>
      <c r="O901" s="2"/>
      <c r="P901" s="2"/>
      <c r="Q901" s="2"/>
      <c r="R901" s="2"/>
      <c r="S901" s="2"/>
    </row>
    <row r="902" spans="1:19" ht="15.75" x14ac:dyDescent="0.25">
      <c r="A902" s="24"/>
      <c r="B902" s="2"/>
      <c r="C902" s="2"/>
      <c r="D902" s="2"/>
      <c r="E902" s="2"/>
      <c r="F902" s="2"/>
      <c r="G902" s="2"/>
      <c r="H902" s="2"/>
      <c r="I902" s="2"/>
      <c r="J902" s="2"/>
      <c r="K902" s="2"/>
      <c r="L902" s="2"/>
      <c r="M902" s="2"/>
      <c r="N902" s="2"/>
      <c r="O902" s="2"/>
      <c r="P902" s="2"/>
      <c r="Q902" s="2"/>
      <c r="R902" s="2"/>
      <c r="S902" s="2"/>
    </row>
    <row r="903" spans="1:19" ht="15.75" x14ac:dyDescent="0.25">
      <c r="A903" s="24"/>
      <c r="B903" s="2"/>
      <c r="C903" s="2"/>
      <c r="D903" s="2"/>
      <c r="E903" s="2"/>
      <c r="F903" s="2"/>
      <c r="G903" s="2"/>
      <c r="H903" s="2"/>
      <c r="I903" s="2"/>
      <c r="J903" s="2"/>
      <c r="K903" s="2"/>
      <c r="L903" s="2"/>
      <c r="M903" s="2"/>
      <c r="N903" s="2"/>
      <c r="O903" s="2"/>
      <c r="P903" s="2"/>
      <c r="Q903" s="2"/>
      <c r="R903" s="2"/>
      <c r="S903" s="2"/>
    </row>
    <row r="904" spans="1:19" ht="15.75" x14ac:dyDescent="0.25">
      <c r="A904" s="24"/>
      <c r="B904" s="2"/>
      <c r="C904" s="2"/>
      <c r="D904" s="2"/>
      <c r="E904" s="2"/>
      <c r="F904" s="2"/>
      <c r="G904" s="2"/>
      <c r="H904" s="2"/>
      <c r="I904" s="2"/>
      <c r="J904" s="2"/>
      <c r="K904" s="2"/>
      <c r="L904" s="2"/>
      <c r="M904" s="2"/>
      <c r="N904" s="2"/>
      <c r="O904" s="2"/>
      <c r="P904" s="2"/>
      <c r="Q904" s="2"/>
      <c r="R904" s="2"/>
      <c r="S904" s="2"/>
    </row>
    <row r="905" spans="1:19" ht="15.75" x14ac:dyDescent="0.25">
      <c r="A905" s="24"/>
      <c r="B905" s="2"/>
      <c r="C905" s="2"/>
      <c r="D905" s="2"/>
      <c r="E905" s="2"/>
      <c r="F905" s="2"/>
      <c r="G905" s="2"/>
      <c r="H905" s="2"/>
      <c r="I905" s="2"/>
      <c r="J905" s="2"/>
      <c r="K905" s="2"/>
      <c r="L905" s="2"/>
      <c r="M905" s="2"/>
      <c r="N905" s="2"/>
      <c r="O905" s="2"/>
      <c r="P905" s="2"/>
      <c r="Q905" s="2"/>
      <c r="R905" s="2"/>
      <c r="S905" s="2"/>
    </row>
    <row r="906" spans="1:19" ht="15.75" x14ac:dyDescent="0.25">
      <c r="A906" s="24"/>
      <c r="B906" s="2"/>
      <c r="C906" s="2"/>
      <c r="D906" s="2"/>
      <c r="E906" s="2"/>
      <c r="F906" s="2"/>
      <c r="G906" s="2"/>
      <c r="H906" s="2"/>
      <c r="I906" s="2"/>
      <c r="J906" s="2"/>
      <c r="K906" s="2"/>
      <c r="L906" s="2"/>
      <c r="M906" s="2"/>
      <c r="N906" s="2"/>
      <c r="O906" s="2"/>
      <c r="P906" s="2"/>
      <c r="Q906" s="2"/>
      <c r="R906" s="2"/>
      <c r="S906" s="2"/>
    </row>
    <row r="907" spans="1:19" ht="15.75" x14ac:dyDescent="0.25">
      <c r="A907" s="24"/>
      <c r="B907" s="2"/>
      <c r="C907" s="2"/>
      <c r="D907" s="2"/>
      <c r="E907" s="2"/>
      <c r="F907" s="2"/>
      <c r="G907" s="2"/>
      <c r="H907" s="2"/>
      <c r="I907" s="2"/>
      <c r="J907" s="2"/>
      <c r="K907" s="2"/>
      <c r="L907" s="2"/>
      <c r="M907" s="2"/>
      <c r="N907" s="2"/>
      <c r="O907" s="2"/>
      <c r="P907" s="2"/>
      <c r="Q907" s="2"/>
      <c r="R907" s="2"/>
      <c r="S907" s="2"/>
    </row>
    <row r="908" spans="1:19" ht="15.75" x14ac:dyDescent="0.25">
      <c r="A908" s="24"/>
      <c r="B908" s="2"/>
      <c r="C908" s="2"/>
      <c r="D908" s="2"/>
      <c r="E908" s="2"/>
      <c r="F908" s="2"/>
      <c r="G908" s="2"/>
      <c r="H908" s="2"/>
      <c r="I908" s="2"/>
      <c r="J908" s="2"/>
      <c r="K908" s="2"/>
      <c r="L908" s="2"/>
      <c r="M908" s="2"/>
      <c r="N908" s="2"/>
      <c r="O908" s="2"/>
      <c r="P908" s="2"/>
      <c r="Q908" s="2"/>
      <c r="R908" s="2"/>
      <c r="S908" s="2"/>
    </row>
    <row r="909" spans="1:19" ht="15.75" x14ac:dyDescent="0.25">
      <c r="A909" s="24"/>
      <c r="B909" s="2"/>
      <c r="C909" s="2"/>
      <c r="D909" s="2"/>
      <c r="E909" s="2"/>
      <c r="F909" s="2"/>
      <c r="G909" s="2"/>
      <c r="H909" s="2"/>
      <c r="I909" s="2"/>
      <c r="J909" s="2"/>
      <c r="K909" s="2"/>
      <c r="L909" s="2"/>
      <c r="M909" s="2"/>
      <c r="N909" s="2"/>
      <c r="O909" s="2"/>
      <c r="P909" s="2"/>
      <c r="Q909" s="2"/>
      <c r="R909" s="2"/>
      <c r="S909" s="2"/>
    </row>
    <row r="910" spans="1:19" ht="15.75" x14ac:dyDescent="0.25">
      <c r="A910" s="24"/>
      <c r="B910" s="2"/>
      <c r="C910" s="2"/>
      <c r="D910" s="2"/>
      <c r="E910" s="2"/>
      <c r="F910" s="2"/>
      <c r="G910" s="2"/>
      <c r="H910" s="2"/>
      <c r="I910" s="2"/>
      <c r="J910" s="2"/>
      <c r="K910" s="2"/>
      <c r="L910" s="2"/>
      <c r="M910" s="2"/>
      <c r="N910" s="2"/>
      <c r="O910" s="2"/>
      <c r="P910" s="2"/>
      <c r="Q910" s="2"/>
      <c r="R910" s="2"/>
      <c r="S910" s="2"/>
    </row>
    <row r="911" spans="1:19" ht="15.75" x14ac:dyDescent="0.25">
      <c r="A911" s="24"/>
      <c r="B911" s="2"/>
      <c r="C911" s="2"/>
      <c r="D911" s="2"/>
      <c r="E911" s="2"/>
      <c r="F911" s="2"/>
      <c r="G911" s="2"/>
      <c r="H911" s="2"/>
      <c r="I911" s="2"/>
      <c r="J911" s="2"/>
      <c r="K911" s="2"/>
      <c r="L911" s="2"/>
      <c r="M911" s="2"/>
      <c r="N911" s="2"/>
      <c r="O911" s="2"/>
      <c r="P911" s="2"/>
      <c r="Q911" s="2"/>
      <c r="R911" s="2"/>
      <c r="S911" s="2"/>
    </row>
    <row r="912" spans="1:19" ht="15.75" x14ac:dyDescent="0.25">
      <c r="A912" s="24"/>
      <c r="B912" s="2"/>
      <c r="C912" s="2"/>
      <c r="D912" s="2"/>
      <c r="E912" s="2"/>
      <c r="F912" s="2"/>
      <c r="G912" s="2"/>
      <c r="H912" s="2"/>
      <c r="I912" s="2"/>
      <c r="J912" s="2"/>
      <c r="K912" s="2"/>
      <c r="L912" s="2"/>
      <c r="M912" s="2"/>
      <c r="N912" s="2"/>
      <c r="O912" s="2"/>
      <c r="P912" s="2"/>
      <c r="Q912" s="2"/>
      <c r="R912" s="2"/>
      <c r="S912" s="2"/>
    </row>
    <row r="913" spans="1:19" ht="15.75" x14ac:dyDescent="0.25">
      <c r="A913" s="24"/>
      <c r="B913" s="2"/>
      <c r="C913" s="2"/>
      <c r="D913" s="2"/>
      <c r="E913" s="2"/>
      <c r="F913" s="2"/>
      <c r="G913" s="2"/>
      <c r="H913" s="2"/>
      <c r="I913" s="2"/>
      <c r="J913" s="2"/>
      <c r="K913" s="2"/>
      <c r="L913" s="2"/>
      <c r="M913" s="2"/>
      <c r="N913" s="2"/>
      <c r="O913" s="2"/>
      <c r="P913" s="2"/>
      <c r="Q913" s="2"/>
      <c r="R913" s="2"/>
      <c r="S913" s="2"/>
    </row>
    <row r="914" spans="1:19" ht="15.75" x14ac:dyDescent="0.25">
      <c r="A914" s="24"/>
      <c r="B914" s="2"/>
      <c r="C914" s="2"/>
      <c r="D914" s="2"/>
      <c r="E914" s="2"/>
      <c r="F914" s="2"/>
      <c r="G914" s="2"/>
      <c r="H914" s="2"/>
      <c r="I914" s="2"/>
      <c r="J914" s="2"/>
      <c r="K914" s="2"/>
      <c r="L914" s="2"/>
      <c r="M914" s="2"/>
      <c r="N914" s="2"/>
      <c r="O914" s="2"/>
      <c r="P914" s="2"/>
      <c r="Q914" s="2"/>
      <c r="R914" s="2"/>
      <c r="S914" s="2"/>
    </row>
    <row r="915" spans="1:19" ht="15.75" x14ac:dyDescent="0.25">
      <c r="A915" s="24"/>
      <c r="B915" s="2"/>
      <c r="C915" s="2"/>
      <c r="D915" s="2"/>
      <c r="E915" s="2"/>
      <c r="F915" s="2"/>
      <c r="G915" s="2"/>
      <c r="H915" s="2"/>
      <c r="I915" s="2"/>
      <c r="J915" s="2"/>
      <c r="K915" s="2"/>
      <c r="L915" s="2"/>
      <c r="M915" s="2"/>
      <c r="N915" s="2"/>
      <c r="O915" s="2"/>
      <c r="P915" s="2"/>
      <c r="Q915" s="2"/>
      <c r="R915" s="2"/>
      <c r="S915" s="2"/>
    </row>
    <row r="916" spans="1:19" ht="15.75" x14ac:dyDescent="0.25">
      <c r="A916" s="24"/>
      <c r="B916" s="2"/>
      <c r="C916" s="2"/>
      <c r="D916" s="2"/>
      <c r="E916" s="2"/>
      <c r="F916" s="2"/>
      <c r="G916" s="2"/>
      <c r="H916" s="2"/>
      <c r="I916" s="2"/>
      <c r="J916" s="2"/>
      <c r="K916" s="2"/>
      <c r="L916" s="2"/>
      <c r="M916" s="2"/>
      <c r="N916" s="2"/>
      <c r="O916" s="2"/>
      <c r="P916" s="2"/>
      <c r="Q916" s="2"/>
      <c r="R916" s="2"/>
      <c r="S916" s="2"/>
    </row>
    <row r="917" spans="1:19" ht="15.75" x14ac:dyDescent="0.25">
      <c r="A917" s="24"/>
      <c r="B917" s="2"/>
      <c r="C917" s="2"/>
      <c r="D917" s="2"/>
      <c r="E917" s="2"/>
      <c r="F917" s="2"/>
      <c r="G917" s="2"/>
      <c r="H917" s="2"/>
      <c r="I917" s="2"/>
      <c r="J917" s="2"/>
      <c r="K917" s="2"/>
      <c r="L917" s="2"/>
      <c r="M917" s="2"/>
      <c r="N917" s="2"/>
      <c r="O917" s="2"/>
      <c r="P917" s="2"/>
      <c r="Q917" s="2"/>
      <c r="R917" s="2"/>
      <c r="S917" s="2"/>
    </row>
    <row r="918" spans="1:19" ht="15.75" x14ac:dyDescent="0.25">
      <c r="A918" s="24"/>
      <c r="B918" s="2"/>
      <c r="C918" s="2"/>
      <c r="D918" s="2"/>
      <c r="E918" s="2"/>
      <c r="F918" s="2"/>
      <c r="G918" s="2"/>
      <c r="H918" s="2"/>
      <c r="I918" s="2"/>
      <c r="J918" s="2"/>
      <c r="K918" s="2"/>
      <c r="L918" s="2"/>
      <c r="M918" s="2"/>
      <c r="N918" s="2"/>
      <c r="O918" s="2"/>
      <c r="P918" s="2"/>
      <c r="Q918" s="2"/>
      <c r="R918" s="2"/>
      <c r="S918" s="2"/>
    </row>
    <row r="919" spans="1:19" ht="15.75" x14ac:dyDescent="0.25">
      <c r="A919" s="24"/>
      <c r="B919" s="2"/>
      <c r="C919" s="2"/>
      <c r="D919" s="2"/>
      <c r="E919" s="2"/>
      <c r="F919" s="2"/>
      <c r="G919" s="2"/>
      <c r="H919" s="2"/>
      <c r="I919" s="2"/>
      <c r="J919" s="2"/>
      <c r="K919" s="2"/>
      <c r="L919" s="2"/>
      <c r="M919" s="2"/>
      <c r="N919" s="2"/>
      <c r="O919" s="2"/>
      <c r="P919" s="2"/>
      <c r="Q919" s="2"/>
      <c r="R919" s="2"/>
      <c r="S919" s="2"/>
    </row>
    <row r="920" spans="1:19" ht="15.75" x14ac:dyDescent="0.25">
      <c r="A920" s="24"/>
      <c r="B920" s="2"/>
      <c r="C920" s="2"/>
      <c r="D920" s="2"/>
      <c r="E920" s="2"/>
      <c r="F920" s="2"/>
      <c r="G920" s="2"/>
      <c r="H920" s="2"/>
      <c r="I920" s="2"/>
      <c r="J920" s="2"/>
      <c r="K920" s="2"/>
      <c r="L920" s="2"/>
      <c r="M920" s="2"/>
      <c r="N920" s="2"/>
      <c r="O920" s="2"/>
      <c r="P920" s="2"/>
      <c r="Q920" s="2"/>
      <c r="R920" s="2"/>
      <c r="S920" s="2"/>
    </row>
    <row r="921" spans="1:19" ht="15.75" x14ac:dyDescent="0.25">
      <c r="A921" s="24"/>
      <c r="B921" s="2"/>
      <c r="C921" s="2"/>
      <c r="D921" s="2"/>
      <c r="E921" s="2"/>
      <c r="F921" s="2"/>
      <c r="G921" s="2"/>
      <c r="H921" s="2"/>
      <c r="I921" s="2"/>
      <c r="J921" s="2"/>
      <c r="K921" s="2"/>
      <c r="L921" s="2"/>
      <c r="M921" s="2"/>
      <c r="N921" s="2"/>
      <c r="O921" s="2"/>
      <c r="P921" s="2"/>
      <c r="Q921" s="2"/>
      <c r="R921" s="2"/>
      <c r="S921" s="2"/>
    </row>
    <row r="922" spans="1:19" ht="15.75" x14ac:dyDescent="0.25">
      <c r="A922" s="24"/>
      <c r="B922" s="2"/>
      <c r="C922" s="2"/>
      <c r="D922" s="2"/>
      <c r="E922" s="2"/>
      <c r="F922" s="2"/>
      <c r="G922" s="2"/>
      <c r="H922" s="2"/>
      <c r="I922" s="2"/>
      <c r="J922" s="2"/>
      <c r="K922" s="2"/>
      <c r="L922" s="2"/>
      <c r="M922" s="2"/>
      <c r="N922" s="2"/>
      <c r="O922" s="2"/>
      <c r="P922" s="2"/>
      <c r="Q922" s="2"/>
      <c r="R922" s="2"/>
      <c r="S922" s="2"/>
    </row>
    <row r="923" spans="1:19" ht="15.75" x14ac:dyDescent="0.25">
      <c r="A923" s="24"/>
      <c r="B923" s="2"/>
      <c r="C923" s="2"/>
      <c r="D923" s="2"/>
      <c r="E923" s="2"/>
      <c r="F923" s="2"/>
      <c r="G923" s="2"/>
      <c r="H923" s="2"/>
      <c r="I923" s="2"/>
      <c r="J923" s="2"/>
      <c r="K923" s="2"/>
      <c r="L923" s="2"/>
      <c r="M923" s="2"/>
      <c r="N923" s="2"/>
      <c r="O923" s="2"/>
      <c r="P923" s="2"/>
      <c r="Q923" s="2"/>
      <c r="R923" s="2"/>
      <c r="S923" s="2"/>
    </row>
    <row r="924" spans="1:19" ht="15.75" x14ac:dyDescent="0.25">
      <c r="A924" s="24"/>
      <c r="B924" s="2"/>
      <c r="C924" s="2"/>
      <c r="D924" s="2"/>
      <c r="E924" s="2"/>
      <c r="F924" s="2"/>
      <c r="G924" s="2"/>
      <c r="H924" s="2"/>
      <c r="I924" s="2"/>
      <c r="J924" s="2"/>
      <c r="K924" s="2"/>
      <c r="L924" s="2"/>
      <c r="M924" s="2"/>
      <c r="N924" s="2"/>
      <c r="O924" s="2"/>
      <c r="P924" s="2"/>
      <c r="Q924" s="2"/>
      <c r="R924" s="2"/>
      <c r="S924" s="2"/>
    </row>
    <row r="925" spans="1:19" ht="15.75" x14ac:dyDescent="0.25">
      <c r="A925" s="24"/>
      <c r="B925" s="2"/>
      <c r="C925" s="2"/>
      <c r="D925" s="2"/>
      <c r="E925" s="2"/>
      <c r="F925" s="2"/>
      <c r="G925" s="2"/>
      <c r="H925" s="2"/>
      <c r="I925" s="2"/>
      <c r="J925" s="2"/>
      <c r="K925" s="2"/>
      <c r="L925" s="2"/>
      <c r="M925" s="2"/>
      <c r="N925" s="2"/>
      <c r="O925" s="2"/>
      <c r="P925" s="2"/>
      <c r="Q925" s="2"/>
      <c r="R925" s="2"/>
      <c r="S925" s="2"/>
    </row>
    <row r="926" spans="1:19" ht="15.75" x14ac:dyDescent="0.25">
      <c r="A926" s="24"/>
      <c r="B926" s="2"/>
      <c r="C926" s="2"/>
      <c r="D926" s="2"/>
      <c r="E926" s="2"/>
      <c r="F926" s="2"/>
      <c r="G926" s="2"/>
      <c r="H926" s="2"/>
      <c r="I926" s="2"/>
      <c r="J926" s="2"/>
      <c r="K926" s="2"/>
      <c r="L926" s="2"/>
      <c r="M926" s="2"/>
      <c r="N926" s="2"/>
      <c r="O926" s="2"/>
      <c r="P926" s="2"/>
      <c r="Q926" s="2"/>
      <c r="R926" s="2"/>
      <c r="S926" s="2"/>
    </row>
    <row r="927" spans="1:19" ht="15.75" x14ac:dyDescent="0.25">
      <c r="A927" s="24"/>
      <c r="B927" s="2"/>
      <c r="C927" s="2"/>
      <c r="D927" s="2"/>
      <c r="E927" s="2"/>
      <c r="F927" s="2"/>
      <c r="G927" s="2"/>
      <c r="H927" s="2"/>
      <c r="I927" s="2"/>
      <c r="J927" s="2"/>
      <c r="K927" s="2"/>
      <c r="L927" s="2"/>
      <c r="M927" s="2"/>
      <c r="N927" s="2"/>
      <c r="O927" s="2"/>
      <c r="P927" s="2"/>
      <c r="Q927" s="2"/>
      <c r="R927" s="2"/>
      <c r="S927" s="2"/>
    </row>
    <row r="928" spans="1:19" ht="15.75" x14ac:dyDescent="0.25">
      <c r="A928" s="24"/>
      <c r="B928" s="2"/>
      <c r="C928" s="2"/>
      <c r="D928" s="2"/>
      <c r="E928" s="2"/>
      <c r="F928" s="2"/>
      <c r="G928" s="2"/>
      <c r="H928" s="2"/>
      <c r="I928" s="2"/>
      <c r="J928" s="2"/>
      <c r="K928" s="2"/>
      <c r="L928" s="2"/>
      <c r="M928" s="2"/>
      <c r="N928" s="2"/>
      <c r="O928" s="2"/>
      <c r="P928" s="2"/>
      <c r="Q928" s="2"/>
      <c r="R928" s="2"/>
      <c r="S928" s="2"/>
    </row>
    <row r="929" spans="1:19" ht="15.75" x14ac:dyDescent="0.25">
      <c r="A929" s="24"/>
      <c r="B929" s="2"/>
      <c r="C929" s="2"/>
      <c r="D929" s="2"/>
      <c r="E929" s="2"/>
      <c r="F929" s="2"/>
      <c r="G929" s="2"/>
      <c r="H929" s="2"/>
      <c r="I929" s="2"/>
      <c r="J929" s="2"/>
      <c r="K929" s="2"/>
      <c r="L929" s="2"/>
      <c r="M929" s="2"/>
      <c r="N929" s="2"/>
      <c r="O929" s="2"/>
      <c r="P929" s="2"/>
      <c r="Q929" s="2"/>
      <c r="R929" s="2"/>
      <c r="S929" s="2"/>
    </row>
    <row r="930" spans="1:19" ht="15.75" x14ac:dyDescent="0.25">
      <c r="A930" s="24"/>
      <c r="B930" s="2"/>
      <c r="C930" s="2"/>
      <c r="D930" s="2"/>
      <c r="E930" s="2"/>
      <c r="F930" s="2"/>
      <c r="G930" s="2"/>
      <c r="H930" s="2"/>
      <c r="I930" s="2"/>
      <c r="J930" s="2"/>
      <c r="K930" s="2"/>
      <c r="L930" s="2"/>
      <c r="M930" s="2"/>
      <c r="N930" s="2"/>
      <c r="O930" s="2"/>
      <c r="P930" s="2"/>
      <c r="Q930" s="2"/>
      <c r="R930" s="2"/>
      <c r="S930" s="2"/>
    </row>
    <row r="931" spans="1:19" ht="15.75" x14ac:dyDescent="0.25">
      <c r="A931" s="24"/>
      <c r="B931" s="2"/>
      <c r="C931" s="2"/>
      <c r="D931" s="2"/>
      <c r="E931" s="2"/>
      <c r="F931" s="2"/>
      <c r="G931" s="2"/>
      <c r="H931" s="2"/>
      <c r="I931" s="2"/>
      <c r="J931" s="2"/>
      <c r="K931" s="2"/>
      <c r="L931" s="2"/>
      <c r="M931" s="2"/>
      <c r="N931" s="2"/>
      <c r="O931" s="2"/>
      <c r="P931" s="2"/>
      <c r="Q931" s="2"/>
      <c r="R931" s="2"/>
      <c r="S931" s="2"/>
    </row>
    <row r="932" spans="1:19" ht="15.75" x14ac:dyDescent="0.25">
      <c r="A932" s="24"/>
      <c r="B932" s="2"/>
      <c r="C932" s="2"/>
      <c r="D932" s="2"/>
      <c r="E932" s="2"/>
      <c r="F932" s="2"/>
      <c r="G932" s="2"/>
      <c r="H932" s="2"/>
      <c r="I932" s="2"/>
      <c r="J932" s="2"/>
      <c r="K932" s="2"/>
      <c r="L932" s="2"/>
      <c r="M932" s="2"/>
      <c r="N932" s="2"/>
      <c r="O932" s="2"/>
      <c r="P932" s="2"/>
      <c r="Q932" s="2"/>
      <c r="R932" s="2"/>
      <c r="S932" s="2"/>
    </row>
    <row r="933" spans="1:19" ht="15.75" x14ac:dyDescent="0.25">
      <c r="A933" s="24"/>
      <c r="B933" s="2"/>
      <c r="C933" s="2"/>
      <c r="D933" s="2"/>
      <c r="E933" s="2"/>
      <c r="F933" s="2"/>
      <c r="G933" s="2"/>
      <c r="H933" s="2"/>
      <c r="I933" s="2"/>
      <c r="J933" s="2"/>
      <c r="K933" s="2"/>
      <c r="L933" s="2"/>
      <c r="M933" s="2"/>
      <c r="N933" s="2"/>
      <c r="O933" s="2"/>
      <c r="P933" s="2"/>
      <c r="Q933" s="2"/>
      <c r="R933" s="2"/>
      <c r="S933" s="2"/>
    </row>
    <row r="934" spans="1:19" ht="15.75" x14ac:dyDescent="0.25">
      <c r="A934" s="24"/>
      <c r="B934" s="2"/>
      <c r="C934" s="2"/>
      <c r="D934" s="2"/>
      <c r="E934" s="2"/>
      <c r="F934" s="2"/>
      <c r="G934" s="2"/>
      <c r="H934" s="2"/>
      <c r="I934" s="2"/>
      <c r="J934" s="2"/>
      <c r="K934" s="2"/>
      <c r="L934" s="2"/>
      <c r="M934" s="2"/>
      <c r="N934" s="2"/>
      <c r="O934" s="2"/>
      <c r="P934" s="2"/>
      <c r="Q934" s="2"/>
      <c r="R934" s="2"/>
      <c r="S934" s="2"/>
    </row>
    <row r="935" spans="1:19" ht="15.75" x14ac:dyDescent="0.25">
      <c r="A935" s="24"/>
      <c r="B935" s="2"/>
      <c r="C935" s="2"/>
      <c r="D935" s="2"/>
      <c r="E935" s="2"/>
      <c r="F935" s="2"/>
      <c r="G935" s="2"/>
      <c r="H935" s="2"/>
      <c r="I935" s="2"/>
      <c r="J935" s="2"/>
      <c r="K935" s="2"/>
      <c r="L935" s="2"/>
      <c r="M935" s="2"/>
      <c r="N935" s="2"/>
      <c r="O935" s="2"/>
      <c r="P935" s="2"/>
      <c r="Q935" s="2"/>
      <c r="R935" s="2"/>
      <c r="S935" s="2"/>
    </row>
    <row r="936" spans="1:19" ht="15.75" x14ac:dyDescent="0.25">
      <c r="A936" s="24"/>
      <c r="B936" s="2"/>
      <c r="C936" s="2"/>
      <c r="D936" s="2"/>
      <c r="E936" s="2"/>
      <c r="F936" s="2"/>
      <c r="G936" s="2"/>
      <c r="H936" s="2"/>
      <c r="I936" s="2"/>
      <c r="J936" s="2"/>
      <c r="K936" s="2"/>
      <c r="L936" s="2"/>
      <c r="M936" s="2"/>
      <c r="N936" s="2"/>
      <c r="O936" s="2"/>
      <c r="P936" s="2"/>
      <c r="Q936" s="2"/>
      <c r="R936" s="2"/>
      <c r="S936" s="2"/>
    </row>
    <row r="937" spans="1:19" ht="15.75" x14ac:dyDescent="0.25">
      <c r="A937" s="24"/>
      <c r="B937" s="2"/>
      <c r="C937" s="2"/>
      <c r="D937" s="2"/>
      <c r="E937" s="2"/>
      <c r="F937" s="2"/>
      <c r="G937" s="2"/>
      <c r="H937" s="2"/>
      <c r="I937" s="2"/>
      <c r="J937" s="2"/>
      <c r="K937" s="2"/>
      <c r="L937" s="2"/>
      <c r="M937" s="2"/>
      <c r="N937" s="2"/>
      <c r="O937" s="2"/>
      <c r="P937" s="2"/>
      <c r="Q937" s="2"/>
      <c r="R937" s="2"/>
      <c r="S937" s="2"/>
    </row>
    <row r="938" spans="1:19" ht="15.75" x14ac:dyDescent="0.25">
      <c r="A938" s="24"/>
      <c r="B938" s="2"/>
      <c r="C938" s="2"/>
      <c r="D938" s="2"/>
      <c r="E938" s="2"/>
      <c r="F938" s="2"/>
      <c r="G938" s="2"/>
      <c r="H938" s="2"/>
      <c r="I938" s="2"/>
      <c r="J938" s="2"/>
      <c r="K938" s="2"/>
      <c r="L938" s="2"/>
      <c r="M938" s="2"/>
      <c r="N938" s="2"/>
      <c r="O938" s="2"/>
      <c r="P938" s="2"/>
      <c r="Q938" s="2"/>
      <c r="R938" s="2"/>
      <c r="S938" s="2"/>
    </row>
    <row r="939" spans="1:19" ht="15.75" x14ac:dyDescent="0.25">
      <c r="A939" s="24"/>
      <c r="B939" s="2"/>
      <c r="C939" s="2"/>
      <c r="D939" s="2"/>
      <c r="E939" s="2"/>
      <c r="F939" s="2"/>
      <c r="G939" s="2"/>
      <c r="H939" s="2"/>
      <c r="I939" s="2"/>
      <c r="J939" s="2"/>
      <c r="K939" s="2"/>
      <c r="L939" s="2"/>
      <c r="M939" s="2"/>
      <c r="N939" s="2"/>
      <c r="O939" s="2"/>
      <c r="P939" s="2"/>
      <c r="Q939" s="2"/>
      <c r="R939" s="2"/>
      <c r="S939" s="2"/>
    </row>
    <row r="940" spans="1:19" ht="15.75" x14ac:dyDescent="0.25">
      <c r="A940" s="24"/>
      <c r="B940" s="2"/>
      <c r="C940" s="2"/>
      <c r="D940" s="2"/>
      <c r="E940" s="2"/>
      <c r="F940" s="2"/>
      <c r="G940" s="2"/>
      <c r="H940" s="2"/>
      <c r="I940" s="2"/>
      <c r="J940" s="2"/>
      <c r="K940" s="2"/>
      <c r="L940" s="2"/>
      <c r="M940" s="2"/>
      <c r="N940" s="2"/>
      <c r="O940" s="2"/>
      <c r="P940" s="2"/>
      <c r="Q940" s="2"/>
      <c r="R940" s="2"/>
      <c r="S940" s="2"/>
    </row>
    <row r="941" spans="1:19" ht="15.75" x14ac:dyDescent="0.25">
      <c r="A941" s="24"/>
      <c r="B941" s="2"/>
      <c r="C941" s="2"/>
      <c r="D941" s="2"/>
      <c r="E941" s="2"/>
      <c r="F941" s="2"/>
      <c r="G941" s="2"/>
      <c r="H941" s="2"/>
      <c r="I941" s="2"/>
      <c r="J941" s="2"/>
      <c r="K941" s="2"/>
      <c r="L941" s="2"/>
      <c r="M941" s="2"/>
      <c r="N941" s="2"/>
      <c r="O941" s="2"/>
      <c r="P941" s="2"/>
      <c r="Q941" s="2"/>
      <c r="R941" s="2"/>
      <c r="S941" s="2"/>
    </row>
    <row r="942" spans="1:19" ht="15.75" x14ac:dyDescent="0.25">
      <c r="A942" s="24"/>
      <c r="B942" s="2"/>
      <c r="C942" s="2"/>
      <c r="D942" s="2"/>
      <c r="E942" s="2"/>
      <c r="F942" s="2"/>
      <c r="G942" s="2"/>
      <c r="H942" s="2"/>
      <c r="I942" s="2"/>
      <c r="J942" s="2"/>
      <c r="K942" s="2"/>
      <c r="L942" s="2"/>
      <c r="M942" s="2"/>
      <c r="N942" s="2"/>
      <c r="O942" s="2"/>
      <c r="P942" s="2"/>
      <c r="Q942" s="2"/>
      <c r="R942" s="2"/>
      <c r="S942" s="2"/>
    </row>
    <row r="943" spans="1:19" ht="15.75" x14ac:dyDescent="0.25">
      <c r="A943" s="24"/>
      <c r="B943" s="2"/>
      <c r="C943" s="2"/>
      <c r="D943" s="2"/>
      <c r="E943" s="2"/>
      <c r="F943" s="2"/>
      <c r="G943" s="2"/>
      <c r="H943" s="2"/>
      <c r="I943" s="2"/>
      <c r="J943" s="2"/>
      <c r="K943" s="2"/>
      <c r="L943" s="2"/>
      <c r="M943" s="2"/>
      <c r="N943" s="2"/>
      <c r="O943" s="2"/>
      <c r="P943" s="2"/>
      <c r="Q943" s="2"/>
      <c r="R943" s="2"/>
      <c r="S943" s="2"/>
    </row>
    <row r="944" spans="1:19" ht="15.75" x14ac:dyDescent="0.25">
      <c r="A944" s="24"/>
      <c r="B944" s="2"/>
      <c r="C944" s="2"/>
      <c r="D944" s="2"/>
      <c r="E944" s="2"/>
      <c r="F944" s="2"/>
      <c r="G944" s="2"/>
      <c r="H944" s="2"/>
      <c r="I944" s="2"/>
      <c r="J944" s="2"/>
      <c r="K944" s="2"/>
      <c r="L944" s="2"/>
      <c r="M944" s="2"/>
      <c r="N944" s="2"/>
      <c r="O944" s="2"/>
      <c r="P944" s="2"/>
      <c r="Q944" s="2"/>
      <c r="R944" s="2"/>
      <c r="S944" s="2"/>
    </row>
    <row r="945" spans="1:19" ht="15.75" x14ac:dyDescent="0.25">
      <c r="A945" s="24"/>
      <c r="B945" s="2"/>
      <c r="C945" s="2"/>
      <c r="D945" s="2"/>
      <c r="E945" s="2"/>
      <c r="F945" s="2"/>
      <c r="G945" s="2"/>
      <c r="H945" s="2"/>
      <c r="I945" s="2"/>
      <c r="J945" s="2"/>
      <c r="K945" s="2"/>
      <c r="L945" s="2"/>
      <c r="M945" s="2"/>
      <c r="N945" s="2"/>
      <c r="O945" s="2"/>
      <c r="P945" s="2"/>
      <c r="Q945" s="2"/>
      <c r="R945" s="2"/>
      <c r="S945" s="2"/>
    </row>
    <row r="946" spans="1:19" ht="15.75" x14ac:dyDescent="0.25">
      <c r="A946" s="24"/>
      <c r="B946" s="2"/>
      <c r="C946" s="2"/>
      <c r="D946" s="2"/>
      <c r="E946" s="2"/>
      <c r="F946" s="2"/>
      <c r="G946" s="2"/>
      <c r="H946" s="2"/>
      <c r="I946" s="2"/>
      <c r="J946" s="2"/>
      <c r="K946" s="2"/>
      <c r="L946" s="2"/>
      <c r="M946" s="2"/>
      <c r="N946" s="2"/>
      <c r="O946" s="2"/>
      <c r="P946" s="2"/>
      <c r="Q946" s="2"/>
      <c r="R946" s="2"/>
      <c r="S946" s="2"/>
    </row>
    <row r="947" spans="1:19" ht="15.75" x14ac:dyDescent="0.25">
      <c r="A947" s="24"/>
      <c r="B947" s="2"/>
      <c r="C947" s="2"/>
      <c r="D947" s="2"/>
      <c r="E947" s="2"/>
      <c r="F947" s="2"/>
      <c r="G947" s="2"/>
      <c r="H947" s="2"/>
      <c r="I947" s="2"/>
      <c r="J947" s="2"/>
      <c r="K947" s="2"/>
      <c r="L947" s="2"/>
      <c r="M947" s="2"/>
      <c r="N947" s="2"/>
      <c r="O947" s="2"/>
      <c r="P947" s="2"/>
      <c r="Q947" s="2"/>
      <c r="R947" s="2"/>
      <c r="S947" s="2"/>
    </row>
    <row r="948" spans="1:19" ht="15.75" x14ac:dyDescent="0.25">
      <c r="A948" s="24"/>
      <c r="B948" s="2"/>
      <c r="C948" s="2"/>
      <c r="D948" s="2"/>
      <c r="E948" s="2"/>
      <c r="F948" s="2"/>
      <c r="G948" s="2"/>
      <c r="H948" s="2"/>
      <c r="I948" s="2"/>
      <c r="J948" s="2"/>
      <c r="K948" s="2"/>
      <c r="L948" s="2"/>
      <c r="M948" s="2"/>
      <c r="N948" s="2"/>
      <c r="O948" s="2"/>
      <c r="P948" s="2"/>
      <c r="Q948" s="2"/>
      <c r="R948" s="2"/>
      <c r="S948" s="2"/>
    </row>
    <row r="949" spans="1:19" ht="15.75" x14ac:dyDescent="0.25">
      <c r="A949" s="24"/>
      <c r="B949" s="2"/>
      <c r="C949" s="2"/>
      <c r="D949" s="2"/>
      <c r="E949" s="2"/>
      <c r="F949" s="2"/>
      <c r="G949" s="2"/>
      <c r="H949" s="2"/>
      <c r="I949" s="2"/>
      <c r="J949" s="2"/>
      <c r="K949" s="2"/>
      <c r="L949" s="2"/>
      <c r="M949" s="2"/>
      <c r="N949" s="2"/>
      <c r="O949" s="2"/>
      <c r="P949" s="2"/>
      <c r="Q949" s="2"/>
      <c r="R949" s="2"/>
      <c r="S949" s="2"/>
    </row>
    <row r="950" spans="1:19" ht="15.75" x14ac:dyDescent="0.25">
      <c r="A950" s="24"/>
      <c r="B950" s="2"/>
      <c r="C950" s="2"/>
      <c r="D950" s="2"/>
      <c r="E950" s="2"/>
      <c r="F950" s="2"/>
      <c r="G950" s="2"/>
      <c r="H950" s="2"/>
      <c r="I950" s="2"/>
      <c r="J950" s="2"/>
      <c r="K950" s="2"/>
      <c r="L950" s="2"/>
      <c r="M950" s="2"/>
      <c r="N950" s="2"/>
      <c r="O950" s="2"/>
      <c r="P950" s="2"/>
      <c r="Q950" s="2"/>
      <c r="R950" s="2"/>
      <c r="S950" s="2"/>
    </row>
    <row r="951" spans="1:19" ht="15.75" x14ac:dyDescent="0.25">
      <c r="A951" s="24"/>
      <c r="B951" s="2"/>
      <c r="C951" s="2"/>
      <c r="D951" s="2"/>
      <c r="E951" s="2"/>
      <c r="F951" s="2"/>
      <c r="G951" s="2"/>
      <c r="H951" s="2"/>
      <c r="I951" s="2"/>
      <c r="J951" s="2"/>
      <c r="K951" s="2"/>
      <c r="L951" s="2"/>
      <c r="M951" s="2"/>
      <c r="N951" s="2"/>
      <c r="O951" s="2"/>
      <c r="P951" s="2"/>
      <c r="Q951" s="2"/>
      <c r="R951" s="2"/>
      <c r="S951" s="2"/>
    </row>
    <row r="952" spans="1:19" ht="15.75" x14ac:dyDescent="0.25">
      <c r="A952" s="24"/>
      <c r="B952" s="2"/>
      <c r="C952" s="2"/>
      <c r="D952" s="2"/>
      <c r="E952" s="2"/>
      <c r="F952" s="2"/>
      <c r="G952" s="2"/>
      <c r="H952" s="2"/>
      <c r="I952" s="2"/>
      <c r="J952" s="2"/>
      <c r="K952" s="2"/>
      <c r="L952" s="2"/>
      <c r="M952" s="2"/>
      <c r="N952" s="2"/>
      <c r="O952" s="2"/>
      <c r="P952" s="2"/>
      <c r="Q952" s="2"/>
      <c r="R952" s="2"/>
      <c r="S952" s="2"/>
    </row>
    <row r="953" spans="1:19" ht="15.75" x14ac:dyDescent="0.25">
      <c r="A953" s="24"/>
      <c r="B953" s="2"/>
      <c r="C953" s="2"/>
      <c r="D953" s="2"/>
      <c r="E953" s="2"/>
      <c r="F953" s="2"/>
      <c r="G953" s="2"/>
      <c r="H953" s="2"/>
      <c r="I953" s="2"/>
      <c r="J953" s="2"/>
      <c r="K953" s="2"/>
      <c r="L953" s="2"/>
      <c r="M953" s="2"/>
      <c r="N953" s="2"/>
      <c r="O953" s="2"/>
      <c r="P953" s="2"/>
      <c r="Q953" s="2"/>
      <c r="R953" s="2"/>
      <c r="S953" s="2"/>
    </row>
    <row r="954" spans="1:19" ht="15.75" x14ac:dyDescent="0.25">
      <c r="A954" s="24"/>
      <c r="B954" s="2"/>
      <c r="C954" s="2"/>
      <c r="D954" s="2"/>
      <c r="E954" s="2"/>
      <c r="F954" s="2"/>
      <c r="G954" s="2"/>
      <c r="H954" s="2"/>
      <c r="I954" s="2"/>
      <c r="J954" s="2"/>
      <c r="K954" s="2"/>
      <c r="L954" s="2"/>
      <c r="M954" s="2"/>
      <c r="N954" s="2"/>
      <c r="O954" s="2"/>
      <c r="P954" s="2"/>
      <c r="Q954" s="2"/>
      <c r="R954" s="2"/>
      <c r="S954" s="2"/>
    </row>
    <row r="955" spans="1:19" ht="15.75" x14ac:dyDescent="0.25">
      <c r="A955" s="24"/>
      <c r="B955" s="2"/>
      <c r="C955" s="2"/>
      <c r="D955" s="2"/>
      <c r="E955" s="2"/>
      <c r="F955" s="2"/>
      <c r="G955" s="2"/>
      <c r="H955" s="2"/>
      <c r="I955" s="2"/>
      <c r="J955" s="2"/>
      <c r="K955" s="2"/>
      <c r="L955" s="2"/>
      <c r="M955" s="2"/>
      <c r="N955" s="2"/>
      <c r="O955" s="2"/>
      <c r="P955" s="2"/>
      <c r="Q955" s="2"/>
      <c r="R955" s="2"/>
      <c r="S955" s="2"/>
    </row>
    <row r="956" spans="1:19" ht="15.75" x14ac:dyDescent="0.25">
      <c r="A956" s="24"/>
      <c r="B956" s="2"/>
      <c r="C956" s="2"/>
      <c r="D956" s="2"/>
      <c r="E956" s="2"/>
      <c r="F956" s="2"/>
      <c r="G956" s="2"/>
      <c r="H956" s="2"/>
      <c r="I956" s="2"/>
      <c r="J956" s="2"/>
      <c r="K956" s="2"/>
      <c r="L956" s="2"/>
      <c r="M956" s="2"/>
      <c r="N956" s="2"/>
      <c r="O956" s="2"/>
      <c r="P956" s="2"/>
      <c r="Q956" s="2"/>
      <c r="R956" s="2"/>
      <c r="S956" s="2"/>
    </row>
    <row r="957" spans="1:19" ht="15.75" x14ac:dyDescent="0.25">
      <c r="A957" s="24"/>
      <c r="B957" s="2"/>
      <c r="C957" s="2"/>
      <c r="D957" s="2"/>
      <c r="E957" s="2"/>
      <c r="F957" s="2"/>
      <c r="G957" s="2"/>
      <c r="H957" s="2"/>
      <c r="I957" s="2"/>
      <c r="J957" s="2"/>
      <c r="K957" s="2"/>
      <c r="L957" s="2"/>
      <c r="M957" s="2"/>
      <c r="N957" s="2"/>
      <c r="O957" s="2"/>
      <c r="P957" s="2"/>
      <c r="Q957" s="2"/>
      <c r="R957" s="2"/>
      <c r="S957" s="2"/>
    </row>
    <row r="958" spans="1:19" ht="15.75" x14ac:dyDescent="0.25">
      <c r="A958" s="24"/>
      <c r="B958" s="2"/>
      <c r="C958" s="2"/>
      <c r="D958" s="2"/>
      <c r="E958" s="2"/>
      <c r="F958" s="2"/>
      <c r="G958" s="2"/>
      <c r="H958" s="2"/>
      <c r="I958" s="2"/>
      <c r="J958" s="2"/>
      <c r="K958" s="2"/>
      <c r="L958" s="2"/>
      <c r="M958" s="2"/>
      <c r="N958" s="2"/>
      <c r="O958" s="2"/>
      <c r="P958" s="2"/>
      <c r="Q958" s="2"/>
      <c r="R958" s="2"/>
      <c r="S958" s="2"/>
    </row>
    <row r="959" spans="1:19" ht="15.75" x14ac:dyDescent="0.25">
      <c r="A959" s="24"/>
      <c r="B959" s="2"/>
      <c r="C959" s="2"/>
      <c r="D959" s="2"/>
      <c r="E959" s="2"/>
      <c r="F959" s="2"/>
      <c r="G959" s="2"/>
      <c r="H959" s="2"/>
      <c r="I959" s="2"/>
      <c r="J959" s="2"/>
      <c r="K959" s="2"/>
      <c r="L959" s="2"/>
      <c r="M959" s="2"/>
      <c r="N959" s="2"/>
      <c r="O959" s="2"/>
      <c r="P959" s="2"/>
      <c r="Q959" s="2"/>
      <c r="R959" s="2"/>
      <c r="S959" s="2"/>
    </row>
    <row r="960" spans="1:19" ht="15.75" x14ac:dyDescent="0.25">
      <c r="A960" s="24"/>
      <c r="B960" s="2"/>
      <c r="C960" s="2"/>
      <c r="D960" s="2"/>
      <c r="E960" s="2"/>
      <c r="F960" s="2"/>
      <c r="G960" s="2"/>
      <c r="H960" s="2"/>
      <c r="I960" s="2"/>
      <c r="J960" s="2"/>
      <c r="K960" s="2"/>
      <c r="L960" s="2"/>
      <c r="M960" s="2"/>
      <c r="N960" s="2"/>
      <c r="O960" s="2"/>
      <c r="P960" s="2"/>
      <c r="Q960" s="2"/>
      <c r="R960" s="2"/>
      <c r="S960" s="2"/>
    </row>
    <row r="961" spans="1:19" ht="15.75" x14ac:dyDescent="0.25">
      <c r="A961" s="24"/>
      <c r="B961" s="2"/>
      <c r="C961" s="2"/>
      <c r="D961" s="2"/>
      <c r="E961" s="2"/>
      <c r="F961" s="2"/>
      <c r="G961" s="2"/>
      <c r="H961" s="2"/>
      <c r="I961" s="2"/>
      <c r="J961" s="2"/>
      <c r="K961" s="2"/>
      <c r="L961" s="2"/>
      <c r="M961" s="2"/>
      <c r="N961" s="2"/>
      <c r="O961" s="2"/>
      <c r="P961" s="2"/>
      <c r="Q961" s="2"/>
      <c r="R961" s="2"/>
      <c r="S961" s="2"/>
    </row>
    <row r="962" spans="1:19" ht="15.75" x14ac:dyDescent="0.25">
      <c r="A962" s="24"/>
      <c r="B962" s="2"/>
      <c r="C962" s="2"/>
      <c r="D962" s="2"/>
      <c r="E962" s="2"/>
      <c r="F962" s="2"/>
      <c r="G962" s="2"/>
      <c r="H962" s="2"/>
      <c r="I962" s="2"/>
      <c r="J962" s="2"/>
      <c r="K962" s="2"/>
      <c r="L962" s="2"/>
      <c r="M962" s="2"/>
      <c r="N962" s="2"/>
      <c r="O962" s="2"/>
      <c r="P962" s="2"/>
      <c r="Q962" s="2"/>
      <c r="R962" s="2"/>
      <c r="S962" s="2"/>
    </row>
    <row r="963" spans="1:19" ht="15.75" x14ac:dyDescent="0.25">
      <c r="A963" s="24"/>
      <c r="B963" s="2"/>
      <c r="C963" s="2"/>
      <c r="D963" s="2"/>
      <c r="E963" s="2"/>
      <c r="F963" s="2"/>
      <c r="G963" s="2"/>
      <c r="H963" s="2"/>
      <c r="I963" s="2"/>
      <c r="J963" s="2"/>
      <c r="K963" s="2"/>
      <c r="L963" s="2"/>
      <c r="M963" s="2"/>
      <c r="N963" s="2"/>
      <c r="O963" s="2"/>
      <c r="P963" s="2"/>
      <c r="Q963" s="2"/>
      <c r="R963" s="2"/>
      <c r="S963" s="2"/>
    </row>
    <row r="964" spans="1:19" ht="15.75" x14ac:dyDescent="0.25">
      <c r="A964" s="24"/>
      <c r="B964" s="2"/>
      <c r="C964" s="2"/>
      <c r="D964" s="2"/>
      <c r="E964" s="2"/>
      <c r="F964" s="2"/>
      <c r="G964" s="2"/>
      <c r="H964" s="2"/>
      <c r="I964" s="2"/>
      <c r="J964" s="2"/>
      <c r="K964" s="2"/>
      <c r="L964" s="2"/>
      <c r="M964" s="2"/>
      <c r="N964" s="2"/>
      <c r="O964" s="2"/>
      <c r="P964" s="2"/>
      <c r="Q964" s="2"/>
      <c r="R964" s="2"/>
      <c r="S964" s="2"/>
    </row>
    <row r="965" spans="1:19" ht="15.75" x14ac:dyDescent="0.25">
      <c r="A965" s="24"/>
      <c r="B965" s="2"/>
      <c r="C965" s="2"/>
      <c r="D965" s="2"/>
      <c r="E965" s="2"/>
      <c r="F965" s="2"/>
      <c r="G965" s="2"/>
      <c r="H965" s="2"/>
      <c r="I965" s="2"/>
      <c r="J965" s="2"/>
      <c r="K965" s="2"/>
      <c r="L965" s="2"/>
      <c r="M965" s="2"/>
      <c r="N965" s="2"/>
      <c r="O965" s="2"/>
      <c r="P965" s="2"/>
      <c r="Q965" s="2"/>
      <c r="R965" s="2"/>
      <c r="S965" s="2"/>
    </row>
    <row r="966" spans="1:19" ht="15.75" x14ac:dyDescent="0.25">
      <c r="A966" s="24"/>
      <c r="B966" s="2"/>
      <c r="C966" s="2"/>
      <c r="D966" s="2"/>
      <c r="E966" s="2"/>
      <c r="F966" s="2"/>
      <c r="G966" s="2"/>
      <c r="H966" s="2"/>
      <c r="I966" s="2"/>
      <c r="J966" s="2"/>
      <c r="K966" s="2"/>
      <c r="L966" s="2"/>
      <c r="M966" s="2"/>
      <c r="N966" s="2"/>
      <c r="O966" s="2"/>
      <c r="P966" s="2"/>
      <c r="Q966" s="2"/>
      <c r="R966" s="2"/>
      <c r="S966" s="2"/>
    </row>
    <row r="967" spans="1:19" ht="15.75" x14ac:dyDescent="0.25">
      <c r="A967" s="24"/>
      <c r="B967" s="2"/>
      <c r="C967" s="2"/>
      <c r="D967" s="2"/>
      <c r="E967" s="2"/>
      <c r="F967" s="2"/>
      <c r="G967" s="2"/>
      <c r="H967" s="2"/>
      <c r="I967" s="2"/>
      <c r="J967" s="2"/>
      <c r="K967" s="2"/>
      <c r="L967" s="2"/>
      <c r="M967" s="2"/>
      <c r="N967" s="2"/>
      <c r="O967" s="2"/>
      <c r="P967" s="2"/>
      <c r="Q967" s="2"/>
      <c r="R967" s="2"/>
      <c r="S967" s="2"/>
    </row>
    <row r="968" spans="1:19" ht="15.75" x14ac:dyDescent="0.25">
      <c r="A968" s="24"/>
      <c r="B968" s="2"/>
      <c r="C968" s="2"/>
      <c r="D968" s="2"/>
      <c r="E968" s="2"/>
      <c r="F968" s="2"/>
      <c r="G968" s="2"/>
      <c r="H968" s="2"/>
      <c r="I968" s="2"/>
      <c r="J968" s="2"/>
      <c r="K968" s="2"/>
      <c r="L968" s="2"/>
      <c r="M968" s="2"/>
      <c r="N968" s="2"/>
      <c r="O968" s="2"/>
      <c r="P968" s="2"/>
      <c r="Q968" s="2"/>
      <c r="R968" s="2"/>
      <c r="S968" s="2"/>
    </row>
    <row r="969" spans="1:19" ht="15.75" x14ac:dyDescent="0.25">
      <c r="A969" s="24"/>
      <c r="B969" s="2"/>
      <c r="C969" s="2"/>
      <c r="D969" s="2"/>
      <c r="E969" s="2"/>
      <c r="F969" s="2"/>
      <c r="G969" s="2"/>
      <c r="H969" s="2"/>
      <c r="I969" s="2"/>
      <c r="J969" s="2"/>
      <c r="K969" s="2"/>
      <c r="L969" s="2"/>
      <c r="M969" s="2"/>
      <c r="N969" s="2"/>
      <c r="O969" s="2"/>
      <c r="P969" s="2"/>
      <c r="Q969" s="2"/>
      <c r="R969" s="2"/>
      <c r="S969" s="2"/>
    </row>
    <row r="970" spans="1:19" ht="15.75" x14ac:dyDescent="0.25">
      <c r="A970" s="24"/>
      <c r="B970" s="2"/>
      <c r="C970" s="2"/>
      <c r="D970" s="2"/>
      <c r="E970" s="2"/>
      <c r="F970" s="2"/>
      <c r="G970" s="2"/>
      <c r="H970" s="2"/>
      <c r="I970" s="2"/>
      <c r="J970" s="2"/>
      <c r="K970" s="2"/>
      <c r="L970" s="2"/>
      <c r="M970" s="2"/>
      <c r="N970" s="2"/>
      <c r="O970" s="2"/>
      <c r="P970" s="2"/>
      <c r="Q970" s="2"/>
      <c r="R970" s="2"/>
      <c r="S970" s="2"/>
    </row>
    <row r="971" spans="1:19" ht="15.75" x14ac:dyDescent="0.25">
      <c r="A971" s="24"/>
      <c r="B971" s="2"/>
      <c r="C971" s="2"/>
      <c r="D971" s="2"/>
      <c r="E971" s="2"/>
      <c r="F971" s="2"/>
      <c r="G971" s="2"/>
      <c r="H971" s="2"/>
      <c r="I971" s="2"/>
      <c r="J971" s="2"/>
      <c r="K971" s="2"/>
      <c r="L971" s="2"/>
      <c r="M971" s="2"/>
      <c r="N971" s="2"/>
      <c r="O971" s="2"/>
      <c r="P971" s="2"/>
      <c r="Q971" s="2"/>
      <c r="R971" s="2"/>
      <c r="S971" s="2"/>
    </row>
    <row r="972" spans="1:19" ht="15.75" x14ac:dyDescent="0.25">
      <c r="A972" s="24"/>
      <c r="B972" s="2"/>
      <c r="C972" s="2"/>
      <c r="D972" s="2"/>
      <c r="E972" s="2"/>
      <c r="F972" s="2"/>
      <c r="G972" s="2"/>
      <c r="H972" s="2"/>
      <c r="I972" s="2"/>
      <c r="J972" s="2"/>
      <c r="K972" s="2"/>
      <c r="L972" s="2"/>
      <c r="M972" s="2"/>
      <c r="N972" s="2"/>
      <c r="O972" s="2"/>
      <c r="P972" s="2"/>
      <c r="Q972" s="2"/>
      <c r="R972" s="2"/>
      <c r="S972" s="2"/>
    </row>
    <row r="973" spans="1:19" ht="15.75" x14ac:dyDescent="0.25">
      <c r="A973" s="24"/>
      <c r="B973" s="2"/>
      <c r="C973" s="2"/>
      <c r="D973" s="2"/>
      <c r="E973" s="2"/>
      <c r="F973" s="2"/>
      <c r="G973" s="2"/>
      <c r="H973" s="2"/>
      <c r="I973" s="2"/>
      <c r="J973" s="2"/>
      <c r="K973" s="2"/>
      <c r="L973" s="2"/>
      <c r="M973" s="2"/>
      <c r="N973" s="2"/>
      <c r="O973" s="2"/>
      <c r="P973" s="2"/>
      <c r="Q973" s="2"/>
      <c r="R973" s="2"/>
      <c r="S973" s="2"/>
    </row>
    <row r="974" spans="1:19" ht="15.75" x14ac:dyDescent="0.25">
      <c r="A974" s="24"/>
      <c r="B974" s="2"/>
      <c r="C974" s="2"/>
      <c r="D974" s="2"/>
      <c r="E974" s="2"/>
      <c r="F974" s="2"/>
      <c r="G974" s="2"/>
      <c r="H974" s="2"/>
      <c r="I974" s="2"/>
      <c r="J974" s="2"/>
      <c r="K974" s="2"/>
      <c r="L974" s="2"/>
      <c r="M974" s="2"/>
      <c r="N974" s="2"/>
      <c r="O974" s="2"/>
      <c r="P974" s="2"/>
      <c r="Q974" s="2"/>
      <c r="R974" s="2"/>
      <c r="S974" s="2"/>
    </row>
    <row r="975" spans="1:19" ht="15.75" x14ac:dyDescent="0.25">
      <c r="A975" s="24"/>
      <c r="B975" s="2"/>
      <c r="C975" s="2"/>
      <c r="D975" s="2"/>
      <c r="E975" s="2"/>
      <c r="F975" s="2"/>
      <c r="G975" s="2"/>
      <c r="H975" s="2"/>
      <c r="I975" s="2"/>
      <c r="J975" s="2"/>
      <c r="K975" s="2"/>
      <c r="L975" s="2"/>
      <c r="M975" s="2"/>
      <c r="N975" s="2"/>
      <c r="O975" s="2"/>
      <c r="P975" s="2"/>
      <c r="Q975" s="2"/>
      <c r="R975" s="2"/>
      <c r="S975" s="2"/>
    </row>
    <row r="976" spans="1:19" ht="15.75" x14ac:dyDescent="0.25">
      <c r="A976" s="24"/>
      <c r="B976" s="2"/>
      <c r="C976" s="2"/>
      <c r="D976" s="2"/>
      <c r="E976" s="2"/>
      <c r="F976" s="2"/>
      <c r="G976" s="2"/>
      <c r="H976" s="2"/>
      <c r="I976" s="2"/>
      <c r="J976" s="2"/>
      <c r="K976" s="2"/>
      <c r="L976" s="2"/>
      <c r="M976" s="2"/>
      <c r="N976" s="2"/>
      <c r="O976" s="2"/>
      <c r="P976" s="2"/>
      <c r="Q976" s="2"/>
      <c r="R976" s="2"/>
      <c r="S976" s="2"/>
    </row>
    <row r="977" spans="1:19" ht="15.75" x14ac:dyDescent="0.25">
      <c r="A977" s="24"/>
      <c r="B977" s="2"/>
      <c r="C977" s="2"/>
      <c r="D977" s="2"/>
      <c r="E977" s="2"/>
      <c r="F977" s="2"/>
      <c r="G977" s="2"/>
      <c r="H977" s="2"/>
      <c r="I977" s="2"/>
      <c r="J977" s="2"/>
      <c r="K977" s="2"/>
      <c r="L977" s="2"/>
      <c r="M977" s="2"/>
      <c r="N977" s="2"/>
      <c r="O977" s="2"/>
      <c r="P977" s="2"/>
      <c r="Q977" s="2"/>
      <c r="R977" s="2"/>
      <c r="S977" s="2"/>
    </row>
    <row r="978" spans="1:19" ht="15.75" x14ac:dyDescent="0.25">
      <c r="A978" s="24"/>
      <c r="B978" s="2"/>
      <c r="C978" s="2"/>
      <c r="D978" s="2"/>
      <c r="E978" s="2"/>
      <c r="F978" s="2"/>
      <c r="G978" s="2"/>
      <c r="H978" s="2"/>
      <c r="I978" s="2"/>
      <c r="J978" s="2"/>
      <c r="K978" s="2"/>
      <c r="L978" s="2"/>
      <c r="M978" s="2"/>
      <c r="N978" s="2"/>
      <c r="O978" s="2"/>
      <c r="P978" s="2"/>
      <c r="Q978" s="2"/>
      <c r="R978" s="2"/>
      <c r="S978" s="2"/>
    </row>
    <row r="979" spans="1:19" ht="15.75" x14ac:dyDescent="0.25">
      <c r="A979" s="24"/>
      <c r="B979" s="2"/>
      <c r="C979" s="2"/>
      <c r="D979" s="2"/>
      <c r="E979" s="2"/>
      <c r="F979" s="2"/>
      <c r="G979" s="2"/>
      <c r="H979" s="2"/>
      <c r="I979" s="2"/>
      <c r="J979" s="2"/>
      <c r="K979" s="2"/>
      <c r="L979" s="2"/>
      <c r="M979" s="2"/>
      <c r="N979" s="2"/>
      <c r="O979" s="2"/>
      <c r="P979" s="2"/>
      <c r="Q979" s="2"/>
      <c r="R979" s="2"/>
      <c r="S979" s="2"/>
    </row>
    <row r="980" spans="1:19" ht="15.75" x14ac:dyDescent="0.25">
      <c r="A980" s="24"/>
      <c r="B980" s="2"/>
      <c r="C980" s="2"/>
      <c r="D980" s="2"/>
      <c r="E980" s="2"/>
      <c r="F980" s="2"/>
      <c r="G980" s="2"/>
      <c r="H980" s="2"/>
      <c r="I980" s="2"/>
      <c r="J980" s="2"/>
      <c r="K980" s="2"/>
      <c r="L980" s="2"/>
      <c r="M980" s="2"/>
      <c r="N980" s="2"/>
      <c r="O980" s="2"/>
      <c r="P980" s="2"/>
      <c r="Q980" s="2"/>
      <c r="R980" s="2"/>
      <c r="S980" s="2"/>
    </row>
    <row r="981" spans="1:19" ht="15.75" x14ac:dyDescent="0.25">
      <c r="A981" s="24"/>
      <c r="B981" s="2"/>
      <c r="C981" s="2"/>
      <c r="D981" s="2"/>
      <c r="E981" s="2"/>
      <c r="F981" s="2"/>
      <c r="G981" s="2"/>
      <c r="H981" s="2"/>
      <c r="I981" s="2"/>
      <c r="J981" s="2"/>
      <c r="K981" s="2"/>
      <c r="L981" s="2"/>
      <c r="M981" s="2"/>
      <c r="N981" s="2"/>
      <c r="O981" s="2"/>
      <c r="P981" s="2"/>
      <c r="Q981" s="2"/>
      <c r="R981" s="2"/>
      <c r="S981" s="2"/>
    </row>
    <row r="982" spans="1:19" ht="15.75" x14ac:dyDescent="0.25">
      <c r="A982" s="24"/>
      <c r="B982" s="2"/>
      <c r="C982" s="2"/>
      <c r="D982" s="2"/>
      <c r="E982" s="2"/>
      <c r="F982" s="2"/>
      <c r="G982" s="2"/>
      <c r="H982" s="2"/>
      <c r="I982" s="2"/>
      <c r="J982" s="2"/>
      <c r="K982" s="2"/>
      <c r="L982" s="2"/>
      <c r="M982" s="2"/>
      <c r="N982" s="2"/>
      <c r="O982" s="2"/>
      <c r="P982" s="2"/>
      <c r="Q982" s="2"/>
      <c r="R982" s="2"/>
      <c r="S982" s="2"/>
    </row>
    <row r="983" spans="1:19" ht="15.75" x14ac:dyDescent="0.25">
      <c r="A983" s="24"/>
      <c r="B983" s="2"/>
      <c r="C983" s="2"/>
      <c r="D983" s="2"/>
      <c r="E983" s="2"/>
      <c r="F983" s="2"/>
      <c r="G983" s="2"/>
      <c r="H983" s="2"/>
      <c r="I983" s="2"/>
      <c r="J983" s="2"/>
      <c r="K983" s="2"/>
      <c r="L983" s="2"/>
      <c r="M983" s="2"/>
      <c r="N983" s="2"/>
      <c r="O983" s="2"/>
      <c r="P983" s="2"/>
      <c r="Q983" s="2"/>
      <c r="R983" s="2"/>
      <c r="S983" s="2"/>
    </row>
    <row r="984" spans="1:19" ht="15.75" x14ac:dyDescent="0.25">
      <c r="A984" s="24"/>
      <c r="B984" s="2"/>
      <c r="C984" s="2"/>
      <c r="D984" s="2"/>
      <c r="E984" s="2"/>
      <c r="F984" s="2"/>
      <c r="G984" s="2"/>
      <c r="H984" s="2"/>
      <c r="I984" s="2"/>
      <c r="J984" s="2"/>
      <c r="K984" s="2"/>
      <c r="L984" s="2"/>
      <c r="M984" s="2"/>
      <c r="N984" s="2"/>
      <c r="O984" s="2"/>
      <c r="P984" s="2"/>
      <c r="Q984" s="2"/>
      <c r="R984" s="2"/>
      <c r="S984" s="2"/>
    </row>
    <row r="985" spans="1:19" ht="15.75" x14ac:dyDescent="0.25">
      <c r="A985" s="24"/>
      <c r="B985" s="2"/>
      <c r="C985" s="2"/>
      <c r="D985" s="2"/>
      <c r="E985" s="2"/>
      <c r="F985" s="2"/>
      <c r="G985" s="2"/>
      <c r="H985" s="2"/>
      <c r="I985" s="2"/>
      <c r="J985" s="2"/>
      <c r="K985" s="2"/>
      <c r="L985" s="2"/>
      <c r="M985" s="2"/>
      <c r="N985" s="2"/>
      <c r="O985" s="2"/>
      <c r="P985" s="2"/>
      <c r="Q985" s="2"/>
      <c r="R985" s="2"/>
      <c r="S985" s="2"/>
    </row>
    <row r="986" spans="1:19" ht="15.75" x14ac:dyDescent="0.25">
      <c r="A986" s="24"/>
      <c r="B986" s="2"/>
      <c r="C986" s="2"/>
      <c r="D986" s="2"/>
      <c r="E986" s="2"/>
      <c r="F986" s="2"/>
      <c r="G986" s="2"/>
      <c r="H986" s="2"/>
      <c r="I986" s="2"/>
      <c r="J986" s="2"/>
      <c r="K986" s="2"/>
      <c r="L986" s="2"/>
      <c r="M986" s="2"/>
      <c r="N986" s="2"/>
      <c r="O986" s="2"/>
      <c r="P986" s="2"/>
      <c r="Q986" s="2"/>
      <c r="R986" s="2"/>
      <c r="S986" s="2"/>
    </row>
    <row r="987" spans="1:19" ht="15.75" x14ac:dyDescent="0.25">
      <c r="A987" s="24"/>
      <c r="B987" s="2"/>
      <c r="C987" s="2"/>
      <c r="D987" s="2"/>
      <c r="E987" s="2"/>
      <c r="F987" s="2"/>
      <c r="G987" s="2"/>
      <c r="H987" s="2"/>
      <c r="I987" s="2"/>
      <c r="J987" s="2"/>
      <c r="K987" s="2"/>
      <c r="L987" s="2"/>
      <c r="M987" s="2"/>
      <c r="N987" s="2"/>
      <c r="O987" s="2"/>
      <c r="P987" s="2"/>
      <c r="Q987" s="2"/>
      <c r="R987" s="2"/>
      <c r="S987" s="2"/>
    </row>
    <row r="988" spans="1:19" ht="15.75" x14ac:dyDescent="0.25">
      <c r="A988" s="24"/>
      <c r="B988" s="2"/>
      <c r="C988" s="2"/>
      <c r="D988" s="2"/>
      <c r="E988" s="2"/>
      <c r="F988" s="2"/>
      <c r="G988" s="2"/>
      <c r="H988" s="2"/>
      <c r="I988" s="2"/>
      <c r="J988" s="2"/>
      <c r="K988" s="2"/>
      <c r="L988" s="2"/>
      <c r="M988" s="2"/>
      <c r="N988" s="2"/>
      <c r="O988" s="2"/>
      <c r="P988" s="2"/>
      <c r="Q988" s="2"/>
      <c r="R988" s="2"/>
      <c r="S988" s="2"/>
    </row>
    <row r="989" spans="1:19" ht="15.75" x14ac:dyDescent="0.25">
      <c r="A989" s="24"/>
      <c r="B989" s="2"/>
      <c r="C989" s="2"/>
      <c r="D989" s="2"/>
      <c r="E989" s="2"/>
      <c r="F989" s="2"/>
      <c r="G989" s="2"/>
      <c r="H989" s="2"/>
      <c r="I989" s="2"/>
      <c r="J989" s="2"/>
      <c r="K989" s="2"/>
      <c r="L989" s="2"/>
      <c r="M989" s="2"/>
      <c r="N989" s="2"/>
      <c r="O989" s="2"/>
      <c r="P989" s="2"/>
      <c r="Q989" s="2"/>
      <c r="R989" s="2"/>
      <c r="S989" s="2"/>
    </row>
    <row r="990" spans="1:19" ht="15.75" x14ac:dyDescent="0.25">
      <c r="A990" s="24"/>
      <c r="B990" s="2"/>
      <c r="C990" s="2"/>
      <c r="D990" s="2"/>
      <c r="E990" s="2"/>
      <c r="F990" s="2"/>
      <c r="G990" s="2"/>
      <c r="H990" s="2"/>
      <c r="I990" s="2"/>
      <c r="J990" s="2"/>
      <c r="K990" s="2"/>
      <c r="L990" s="2"/>
      <c r="M990" s="2"/>
      <c r="N990" s="2"/>
      <c r="O990" s="2"/>
      <c r="P990" s="2"/>
      <c r="Q990" s="2"/>
      <c r="R990" s="2"/>
      <c r="S990" s="2"/>
    </row>
    <row r="991" spans="1:19" ht="15.75" x14ac:dyDescent="0.25">
      <c r="A991" s="24"/>
      <c r="B991" s="2"/>
      <c r="C991" s="2"/>
      <c r="D991" s="2"/>
      <c r="E991" s="2"/>
      <c r="F991" s="2"/>
      <c r="G991" s="2"/>
      <c r="H991" s="2"/>
      <c r="I991" s="2"/>
      <c r="J991" s="2"/>
      <c r="K991" s="2"/>
      <c r="L991" s="2"/>
      <c r="M991" s="2"/>
      <c r="N991" s="2"/>
      <c r="O991" s="2"/>
      <c r="P991" s="2"/>
      <c r="Q991" s="2"/>
      <c r="R991" s="2"/>
      <c r="S991" s="2"/>
    </row>
    <row r="992" spans="1:19" ht="15.75" x14ac:dyDescent="0.25">
      <c r="A992" s="24"/>
      <c r="B992" s="2"/>
      <c r="C992" s="2"/>
      <c r="D992" s="2"/>
      <c r="E992" s="2"/>
      <c r="F992" s="2"/>
      <c r="G992" s="2"/>
      <c r="H992" s="2"/>
      <c r="I992" s="2"/>
      <c r="J992" s="2"/>
      <c r="K992" s="2"/>
      <c r="L992" s="2"/>
      <c r="M992" s="2"/>
      <c r="N992" s="2"/>
      <c r="O992" s="2"/>
      <c r="P992" s="2"/>
      <c r="Q992" s="2"/>
      <c r="R992" s="2"/>
      <c r="S992" s="2"/>
    </row>
    <row r="993" spans="1:19" ht="15.75" x14ac:dyDescent="0.25">
      <c r="A993" s="24"/>
      <c r="B993" s="2"/>
      <c r="C993" s="2"/>
      <c r="D993" s="2"/>
      <c r="E993" s="2"/>
      <c r="F993" s="2"/>
      <c r="G993" s="2"/>
      <c r="H993" s="2"/>
      <c r="I993" s="2"/>
      <c r="J993" s="2"/>
      <c r="K993" s="2"/>
      <c r="L993" s="2"/>
      <c r="M993" s="2"/>
      <c r="N993" s="2"/>
      <c r="O993" s="2"/>
      <c r="P993" s="2"/>
      <c r="Q993" s="2"/>
      <c r="R993" s="2"/>
      <c r="S993" s="2"/>
    </row>
    <row r="994" spans="1:19" ht="15.75" x14ac:dyDescent="0.25">
      <c r="A994" s="24"/>
      <c r="B994" s="2"/>
      <c r="C994" s="2"/>
      <c r="D994" s="2"/>
      <c r="E994" s="2"/>
      <c r="F994" s="2"/>
      <c r="G994" s="2"/>
      <c r="H994" s="2"/>
      <c r="I994" s="2"/>
      <c r="J994" s="2"/>
      <c r="K994" s="2"/>
      <c r="L994" s="2"/>
      <c r="M994" s="2"/>
      <c r="N994" s="2"/>
      <c r="O994" s="2"/>
      <c r="P994" s="2"/>
      <c r="Q994" s="2"/>
      <c r="R994" s="2"/>
      <c r="S994" s="2"/>
    </row>
    <row r="995" spans="1:19" ht="15.75" x14ac:dyDescent="0.25">
      <c r="A995" s="24"/>
      <c r="B995" s="2"/>
      <c r="C995" s="2"/>
      <c r="D995" s="2"/>
      <c r="E995" s="2"/>
      <c r="F995" s="2"/>
      <c r="G995" s="2"/>
      <c r="H995" s="2"/>
      <c r="I995" s="2"/>
      <c r="J995" s="2"/>
      <c r="K995" s="2"/>
      <c r="L995" s="2"/>
      <c r="M995" s="2"/>
      <c r="N995" s="2"/>
      <c r="O995" s="2"/>
      <c r="P995" s="2"/>
      <c r="Q995" s="2"/>
      <c r="R995" s="2"/>
      <c r="S995" s="2"/>
    </row>
    <row r="996" spans="1:19" ht="15.75" x14ac:dyDescent="0.25">
      <c r="A996" s="24"/>
      <c r="B996" s="2"/>
      <c r="C996" s="2"/>
      <c r="D996" s="2"/>
      <c r="E996" s="2"/>
      <c r="F996" s="2"/>
      <c r="G996" s="2"/>
      <c r="H996" s="2"/>
      <c r="I996" s="2"/>
      <c r="J996" s="2"/>
      <c r="K996" s="2"/>
      <c r="L996" s="2"/>
      <c r="M996" s="2"/>
      <c r="N996" s="2"/>
      <c r="O996" s="2"/>
      <c r="P996" s="2"/>
      <c r="Q996" s="2"/>
      <c r="R996" s="2"/>
      <c r="S996" s="2"/>
    </row>
    <row r="997" spans="1:19" ht="15.75" x14ac:dyDescent="0.25">
      <c r="A997" s="24"/>
      <c r="B997" s="2"/>
      <c r="C997" s="2"/>
      <c r="D997" s="2"/>
      <c r="E997" s="2"/>
      <c r="F997" s="2"/>
      <c r="G997" s="2"/>
      <c r="H997" s="2"/>
      <c r="I997" s="2"/>
      <c r="J997" s="2"/>
      <c r="K997" s="2"/>
      <c r="L997" s="2"/>
      <c r="M997" s="2"/>
      <c r="N997" s="2"/>
      <c r="O997" s="2"/>
      <c r="P997" s="2"/>
      <c r="Q997" s="2"/>
      <c r="R997" s="2"/>
      <c r="S997" s="2"/>
    </row>
    <row r="998" spans="1:19" ht="15.75" x14ac:dyDescent="0.25">
      <c r="A998" s="24"/>
      <c r="B998" s="2"/>
      <c r="C998" s="2"/>
      <c r="D998" s="2"/>
      <c r="E998" s="2"/>
      <c r="F998" s="2"/>
      <c r="G998" s="2"/>
      <c r="H998" s="2"/>
      <c r="I998" s="2"/>
      <c r="J998" s="2"/>
      <c r="K998" s="2"/>
      <c r="L998" s="2"/>
      <c r="M998" s="2"/>
      <c r="N998" s="2"/>
      <c r="O998" s="2"/>
      <c r="P998" s="2"/>
      <c r="Q998" s="2"/>
      <c r="R998" s="2"/>
      <c r="S998" s="2"/>
    </row>
    <row r="999" spans="1:19" ht="15.75" x14ac:dyDescent="0.25">
      <c r="A999" s="24"/>
      <c r="B999" s="2"/>
      <c r="C999" s="2"/>
      <c r="D999" s="2"/>
      <c r="E999" s="2"/>
      <c r="F999" s="2"/>
      <c r="G999" s="2"/>
      <c r="H999" s="2"/>
      <c r="I999" s="2"/>
      <c r="J999" s="2"/>
      <c r="K999" s="2"/>
      <c r="L999" s="2"/>
      <c r="M999" s="2"/>
      <c r="N999" s="2"/>
      <c r="O999" s="2"/>
      <c r="P999" s="2"/>
      <c r="Q999" s="2"/>
      <c r="R999" s="2"/>
      <c r="S999" s="2"/>
    </row>
    <row r="1000" spans="1:19" ht="15.75" x14ac:dyDescent="0.25">
      <c r="A1000" s="24"/>
      <c r="B1000" s="2"/>
      <c r="C1000" s="2"/>
      <c r="D1000" s="2"/>
      <c r="E1000" s="2"/>
      <c r="F1000" s="2"/>
      <c r="G1000" s="2"/>
      <c r="H1000" s="2"/>
      <c r="I1000" s="2"/>
      <c r="J1000" s="2"/>
      <c r="K1000" s="2"/>
      <c r="L1000" s="2"/>
      <c r="M1000" s="2"/>
      <c r="N1000" s="2"/>
      <c r="O1000" s="2"/>
      <c r="P1000" s="2"/>
      <c r="Q1000" s="2"/>
      <c r="R1000" s="2"/>
      <c r="S1000" s="2"/>
    </row>
    <row r="1001" spans="1:19" ht="15.75" x14ac:dyDescent="0.25">
      <c r="A1001" s="24"/>
      <c r="B1001" s="2"/>
      <c r="C1001" s="2"/>
      <c r="D1001" s="2"/>
      <c r="E1001" s="2"/>
      <c r="F1001" s="2"/>
      <c r="G1001" s="2"/>
      <c r="H1001" s="2"/>
      <c r="I1001" s="2"/>
      <c r="J1001" s="2"/>
      <c r="K1001" s="2"/>
      <c r="L1001" s="2"/>
      <c r="M1001" s="2"/>
      <c r="N1001" s="2"/>
      <c r="O1001" s="2"/>
      <c r="P1001" s="2"/>
      <c r="Q1001" s="2"/>
      <c r="R1001" s="2"/>
      <c r="S1001" s="2"/>
    </row>
    <row r="1002" spans="1:19" ht="15.75" x14ac:dyDescent="0.25">
      <c r="A1002" s="24"/>
      <c r="B1002" s="2"/>
      <c r="C1002" s="2"/>
      <c r="D1002" s="2"/>
      <c r="E1002" s="2"/>
      <c r="F1002" s="2"/>
      <c r="G1002" s="2"/>
      <c r="H1002" s="2"/>
      <c r="I1002" s="2"/>
      <c r="J1002" s="2"/>
      <c r="K1002" s="2"/>
      <c r="L1002" s="2"/>
      <c r="M1002" s="2"/>
      <c r="N1002" s="2"/>
      <c r="O1002" s="2"/>
      <c r="P1002" s="2"/>
      <c r="Q1002" s="2"/>
      <c r="R1002" s="2"/>
      <c r="S1002" s="2"/>
    </row>
    <row r="1003" spans="1:19" ht="15.75" x14ac:dyDescent="0.25">
      <c r="A1003" s="24"/>
      <c r="B1003" s="2"/>
      <c r="C1003" s="2"/>
      <c r="D1003" s="2"/>
      <c r="E1003" s="2"/>
      <c r="F1003" s="2"/>
      <c r="G1003" s="2"/>
      <c r="H1003" s="2"/>
      <c r="I1003" s="2"/>
      <c r="J1003" s="2"/>
      <c r="K1003" s="2"/>
      <c r="L1003" s="2"/>
      <c r="M1003" s="2"/>
      <c r="N1003" s="2"/>
      <c r="O1003" s="2"/>
      <c r="P1003" s="2"/>
      <c r="Q1003" s="2"/>
      <c r="R1003" s="2"/>
      <c r="S1003" s="2"/>
    </row>
    <row r="1004" spans="1:19" ht="15.75" x14ac:dyDescent="0.25">
      <c r="A1004" s="24"/>
      <c r="B1004" s="2"/>
      <c r="C1004" s="2"/>
      <c r="D1004" s="2"/>
      <c r="E1004" s="2"/>
      <c r="F1004" s="2"/>
      <c r="G1004" s="2"/>
      <c r="H1004" s="2"/>
      <c r="I1004" s="2"/>
      <c r="J1004" s="2"/>
      <c r="K1004" s="2"/>
      <c r="L1004" s="2"/>
      <c r="M1004" s="2"/>
      <c r="N1004" s="2"/>
      <c r="O1004" s="2"/>
      <c r="P1004" s="2"/>
      <c r="Q1004" s="2"/>
      <c r="R1004" s="2"/>
      <c r="S1004" s="2"/>
    </row>
    <row r="1005" spans="1:19" ht="15.75" x14ac:dyDescent="0.25">
      <c r="A1005" s="24"/>
      <c r="B1005" s="2"/>
      <c r="C1005" s="2"/>
      <c r="D1005" s="2"/>
      <c r="E1005" s="2"/>
      <c r="F1005" s="2"/>
      <c r="G1005" s="2"/>
      <c r="H1005" s="2"/>
      <c r="I1005" s="2"/>
      <c r="J1005" s="2"/>
      <c r="K1005" s="2"/>
      <c r="L1005" s="2"/>
      <c r="M1005" s="2"/>
      <c r="N1005" s="2"/>
      <c r="O1005" s="2"/>
      <c r="P1005" s="2"/>
      <c r="Q1005" s="2"/>
      <c r="R1005" s="2"/>
      <c r="S1005" s="2"/>
    </row>
    <row r="1006" spans="1:19" ht="15.75" x14ac:dyDescent="0.25">
      <c r="A1006" s="24"/>
      <c r="B1006" s="2"/>
      <c r="C1006" s="2"/>
      <c r="D1006" s="2"/>
      <c r="E1006" s="2"/>
      <c r="F1006" s="2"/>
      <c r="G1006" s="2"/>
      <c r="H1006" s="2"/>
      <c r="I1006" s="2"/>
      <c r="J1006" s="2"/>
      <c r="K1006" s="2"/>
      <c r="L1006" s="2"/>
      <c r="M1006" s="2"/>
      <c r="N1006" s="2"/>
      <c r="O1006" s="2"/>
      <c r="P1006" s="2"/>
      <c r="Q1006" s="2"/>
      <c r="R1006" s="2"/>
      <c r="S1006" s="2"/>
    </row>
    <row r="1007" spans="1:19" ht="15.75" x14ac:dyDescent="0.25">
      <c r="A1007" s="24"/>
      <c r="B1007" s="2"/>
      <c r="C1007" s="2"/>
      <c r="D1007" s="2"/>
      <c r="E1007" s="2"/>
      <c r="F1007" s="2"/>
      <c r="G1007" s="2"/>
      <c r="H1007" s="2"/>
      <c r="I1007" s="2"/>
      <c r="J1007" s="2"/>
      <c r="K1007" s="2"/>
      <c r="L1007" s="2"/>
      <c r="M1007" s="2"/>
      <c r="N1007" s="2"/>
      <c r="O1007" s="2"/>
      <c r="P1007" s="2"/>
      <c r="Q1007" s="2"/>
      <c r="R1007" s="2"/>
      <c r="S1007" s="2"/>
    </row>
    <row r="1008" spans="1:19" ht="15.75" x14ac:dyDescent="0.25">
      <c r="A1008" s="24"/>
      <c r="B1008" s="2"/>
      <c r="C1008" s="2"/>
      <c r="D1008" s="2"/>
      <c r="E1008" s="2"/>
      <c r="F1008" s="2"/>
      <c r="G1008" s="2"/>
      <c r="H1008" s="2"/>
      <c r="I1008" s="2"/>
      <c r="J1008" s="2"/>
      <c r="K1008" s="2"/>
      <c r="L1008" s="2"/>
      <c r="M1008" s="2"/>
      <c r="N1008" s="2"/>
      <c r="O1008" s="2"/>
      <c r="P1008" s="2"/>
      <c r="Q1008" s="2"/>
      <c r="R1008" s="2"/>
      <c r="S1008" s="2"/>
    </row>
    <row r="1009" spans="1:19" ht="15.75" x14ac:dyDescent="0.25">
      <c r="A1009" s="24"/>
      <c r="B1009" s="2"/>
      <c r="C1009" s="2"/>
      <c r="D1009" s="2"/>
      <c r="E1009" s="2"/>
      <c r="F1009" s="2"/>
      <c r="G1009" s="2"/>
      <c r="H1009" s="2"/>
      <c r="I1009" s="2"/>
      <c r="J1009" s="2"/>
      <c r="K1009" s="2"/>
      <c r="L1009" s="2"/>
      <c r="M1009" s="2"/>
      <c r="N1009" s="2"/>
      <c r="O1009" s="2"/>
      <c r="P1009" s="2"/>
      <c r="Q1009" s="2"/>
      <c r="R1009" s="2"/>
      <c r="S1009" s="2"/>
    </row>
    <row r="1010" spans="1:19" ht="15.75" x14ac:dyDescent="0.25">
      <c r="A1010" s="24"/>
      <c r="B1010" s="2"/>
      <c r="C1010" s="2"/>
      <c r="D1010" s="2"/>
      <c r="E1010" s="2"/>
      <c r="F1010" s="2"/>
      <c r="G1010" s="2"/>
      <c r="H1010" s="2"/>
      <c r="I1010" s="2"/>
      <c r="J1010" s="2"/>
      <c r="K1010" s="2"/>
      <c r="L1010" s="2"/>
      <c r="M1010" s="2"/>
      <c r="N1010" s="2"/>
      <c r="O1010" s="2"/>
      <c r="P1010" s="2"/>
      <c r="Q1010" s="2"/>
      <c r="R1010" s="2"/>
      <c r="S1010" s="2"/>
    </row>
    <row r="1011" spans="1:19" ht="15.75" x14ac:dyDescent="0.25">
      <c r="A1011" s="24"/>
      <c r="B1011" s="2"/>
      <c r="C1011" s="2"/>
      <c r="D1011" s="2"/>
      <c r="E1011" s="2"/>
      <c r="F1011" s="2"/>
      <c r="G1011" s="2"/>
      <c r="H1011" s="2"/>
      <c r="I1011" s="2"/>
      <c r="J1011" s="2"/>
      <c r="K1011" s="2"/>
      <c r="L1011" s="2"/>
      <c r="M1011" s="2"/>
      <c r="N1011" s="2"/>
      <c r="O1011" s="2"/>
      <c r="P1011" s="2"/>
      <c r="Q1011" s="2"/>
      <c r="R1011" s="2"/>
      <c r="S1011" s="2"/>
    </row>
    <row r="1012" spans="1:19" ht="15.75" x14ac:dyDescent="0.25">
      <c r="A1012" s="24"/>
      <c r="B1012" s="2"/>
      <c r="C1012" s="2"/>
      <c r="D1012" s="2"/>
      <c r="E1012" s="2"/>
      <c r="F1012" s="2"/>
      <c r="G1012" s="2"/>
      <c r="H1012" s="2"/>
      <c r="I1012" s="2"/>
      <c r="J1012" s="2"/>
      <c r="K1012" s="2"/>
      <c r="L1012" s="2"/>
      <c r="M1012" s="2"/>
      <c r="N1012" s="2"/>
      <c r="O1012" s="2"/>
      <c r="P1012" s="2"/>
      <c r="Q1012" s="2"/>
      <c r="R1012" s="2"/>
      <c r="S1012" s="2"/>
    </row>
    <row r="1013" spans="1:19" ht="15.75" x14ac:dyDescent="0.25">
      <c r="A1013" s="24"/>
      <c r="B1013" s="2"/>
      <c r="C1013" s="2"/>
      <c r="D1013" s="2"/>
      <c r="E1013" s="2"/>
      <c r="F1013" s="2"/>
      <c r="G1013" s="2"/>
      <c r="H1013" s="2"/>
      <c r="I1013" s="2"/>
      <c r="J1013" s="2"/>
      <c r="K1013" s="2"/>
      <c r="L1013" s="2"/>
      <c r="M1013" s="2"/>
      <c r="N1013" s="2"/>
      <c r="O1013" s="2"/>
      <c r="P1013" s="2"/>
      <c r="Q1013" s="2"/>
      <c r="R1013" s="2"/>
      <c r="S1013" s="2"/>
    </row>
    <row r="1014" spans="1:19" ht="15.75" x14ac:dyDescent="0.25">
      <c r="A1014" s="24"/>
      <c r="B1014" s="2"/>
      <c r="C1014" s="2"/>
      <c r="D1014" s="2"/>
      <c r="E1014" s="2"/>
      <c r="F1014" s="2"/>
      <c r="G1014" s="2"/>
      <c r="H1014" s="2"/>
      <c r="I1014" s="2"/>
      <c r="J1014" s="2"/>
      <c r="K1014" s="2"/>
      <c r="L1014" s="2"/>
      <c r="M1014" s="2"/>
      <c r="N1014" s="2"/>
      <c r="O1014" s="2"/>
      <c r="P1014" s="2"/>
      <c r="Q1014" s="2"/>
      <c r="R1014" s="2"/>
      <c r="S1014" s="2"/>
    </row>
    <row r="1015" spans="1:19" ht="15.75" x14ac:dyDescent="0.25">
      <c r="A1015" s="24"/>
      <c r="B1015" s="2"/>
      <c r="C1015" s="2"/>
      <c r="D1015" s="2"/>
      <c r="E1015" s="2"/>
      <c r="F1015" s="2"/>
      <c r="G1015" s="2"/>
      <c r="H1015" s="2"/>
      <c r="I1015" s="2"/>
      <c r="J1015" s="2"/>
      <c r="K1015" s="2"/>
      <c r="L1015" s="2"/>
      <c r="M1015" s="2"/>
      <c r="N1015" s="2"/>
      <c r="O1015" s="2"/>
      <c r="P1015" s="2"/>
      <c r="Q1015" s="2"/>
      <c r="R1015" s="2"/>
      <c r="S1015" s="2"/>
    </row>
    <row r="1016" spans="1:19" ht="15.75" x14ac:dyDescent="0.25">
      <c r="A1016" s="24"/>
      <c r="B1016" s="2"/>
      <c r="C1016" s="2"/>
      <c r="D1016" s="2"/>
      <c r="E1016" s="2"/>
      <c r="F1016" s="2"/>
      <c r="G1016" s="2"/>
      <c r="H1016" s="2"/>
      <c r="I1016" s="2"/>
      <c r="J1016" s="2"/>
      <c r="K1016" s="2"/>
      <c r="L1016" s="2"/>
      <c r="M1016" s="2"/>
      <c r="N1016" s="2"/>
      <c r="O1016" s="2"/>
      <c r="P1016" s="2"/>
      <c r="Q1016" s="2"/>
      <c r="R1016" s="2"/>
      <c r="S1016" s="2"/>
    </row>
    <row r="1017" spans="1:19" ht="15.75" x14ac:dyDescent="0.25">
      <c r="A1017" s="24"/>
      <c r="B1017" s="2"/>
      <c r="C1017" s="2"/>
      <c r="D1017" s="2"/>
      <c r="E1017" s="2"/>
      <c r="F1017" s="2"/>
      <c r="G1017" s="2"/>
      <c r="H1017" s="2"/>
      <c r="I1017" s="2"/>
      <c r="J1017" s="2"/>
      <c r="K1017" s="2"/>
      <c r="L1017" s="2"/>
      <c r="M1017" s="2"/>
      <c r="N1017" s="2"/>
      <c r="O1017" s="2"/>
      <c r="P1017" s="2"/>
      <c r="Q1017" s="2"/>
      <c r="R1017" s="2"/>
      <c r="S1017" s="2"/>
    </row>
    <row r="1018" spans="1:19" ht="15.75" x14ac:dyDescent="0.25">
      <c r="A1018" s="24"/>
      <c r="B1018" s="2"/>
      <c r="C1018" s="2"/>
      <c r="D1018" s="2"/>
      <c r="E1018" s="2"/>
      <c r="F1018" s="2"/>
      <c r="G1018" s="2"/>
      <c r="H1018" s="2"/>
      <c r="I1018" s="2"/>
      <c r="J1018" s="2"/>
      <c r="K1018" s="2"/>
      <c r="L1018" s="2"/>
      <c r="M1018" s="2"/>
      <c r="N1018" s="2"/>
      <c r="O1018" s="2"/>
      <c r="P1018" s="2"/>
      <c r="Q1018" s="2"/>
      <c r="R1018" s="2"/>
      <c r="S1018" s="2"/>
    </row>
    <row r="1019" spans="1:19" ht="15.75" x14ac:dyDescent="0.25">
      <c r="A1019" s="24"/>
      <c r="B1019" s="2"/>
      <c r="C1019" s="2"/>
      <c r="D1019" s="2"/>
      <c r="E1019" s="2"/>
      <c r="F1019" s="2"/>
      <c r="G1019" s="2"/>
      <c r="H1019" s="2"/>
      <c r="I1019" s="2"/>
      <c r="J1019" s="2"/>
      <c r="K1019" s="2"/>
      <c r="L1019" s="2"/>
      <c r="M1019" s="2"/>
      <c r="N1019" s="2"/>
      <c r="O1019" s="2"/>
      <c r="P1019" s="2"/>
      <c r="Q1019" s="2"/>
      <c r="R1019" s="2"/>
      <c r="S1019" s="2"/>
    </row>
    <row r="1020" spans="1:19" ht="15.75" x14ac:dyDescent="0.25">
      <c r="A1020" s="24"/>
      <c r="B1020" s="2"/>
      <c r="C1020" s="2"/>
      <c r="D1020" s="2"/>
      <c r="E1020" s="2"/>
      <c r="F1020" s="2"/>
      <c r="G1020" s="2"/>
      <c r="H1020" s="2"/>
      <c r="I1020" s="2"/>
      <c r="J1020" s="2"/>
      <c r="K1020" s="2"/>
      <c r="L1020" s="2"/>
      <c r="M1020" s="2"/>
      <c r="N1020" s="2"/>
      <c r="O1020" s="2"/>
      <c r="P1020" s="2"/>
      <c r="Q1020" s="2"/>
      <c r="R1020" s="2"/>
      <c r="S1020" s="2"/>
    </row>
    <row r="1021" spans="1:19" ht="15.75" x14ac:dyDescent="0.25">
      <c r="A1021" s="24"/>
      <c r="B1021" s="2"/>
      <c r="C1021" s="2"/>
      <c r="D1021" s="2"/>
      <c r="E1021" s="2"/>
      <c r="F1021" s="2"/>
      <c r="G1021" s="2"/>
      <c r="H1021" s="2"/>
      <c r="I1021" s="2"/>
      <c r="J1021" s="2"/>
      <c r="K1021" s="2"/>
      <c r="L1021" s="2"/>
      <c r="M1021" s="2"/>
      <c r="N1021" s="2"/>
      <c r="O1021" s="2"/>
      <c r="P1021" s="2"/>
      <c r="Q1021" s="2"/>
      <c r="R1021" s="2"/>
      <c r="S1021" s="2"/>
    </row>
    <row r="1022" spans="1:19" ht="15.75" x14ac:dyDescent="0.25">
      <c r="A1022" s="24"/>
      <c r="B1022" s="2"/>
      <c r="C1022" s="2"/>
      <c r="D1022" s="2"/>
      <c r="E1022" s="2"/>
      <c r="F1022" s="2"/>
      <c r="G1022" s="2"/>
      <c r="H1022" s="2"/>
      <c r="I1022" s="2"/>
      <c r="J1022" s="2"/>
      <c r="K1022" s="2"/>
      <c r="L1022" s="2"/>
      <c r="M1022" s="2"/>
      <c r="N1022" s="2"/>
      <c r="O1022" s="2"/>
      <c r="P1022" s="2"/>
      <c r="Q1022" s="2"/>
      <c r="R1022" s="2"/>
      <c r="S1022" s="2"/>
    </row>
    <row r="1023" spans="1:19" ht="15.75" x14ac:dyDescent="0.25">
      <c r="A1023" s="24"/>
      <c r="B1023" s="2"/>
      <c r="C1023" s="2"/>
      <c r="D1023" s="2"/>
      <c r="E1023" s="2"/>
      <c r="F1023" s="2"/>
      <c r="G1023" s="2"/>
      <c r="H1023" s="2"/>
      <c r="I1023" s="2"/>
      <c r="J1023" s="2"/>
      <c r="K1023" s="2"/>
      <c r="L1023" s="2"/>
      <c r="M1023" s="2"/>
      <c r="N1023" s="2"/>
      <c r="O1023" s="2"/>
      <c r="P1023" s="2"/>
      <c r="Q1023" s="2"/>
      <c r="R1023" s="2"/>
      <c r="S1023" s="2"/>
    </row>
    <row r="1024" spans="1:19" ht="15.75" x14ac:dyDescent="0.25">
      <c r="A1024" s="24"/>
      <c r="B1024" s="2"/>
      <c r="C1024" s="2"/>
      <c r="D1024" s="2"/>
      <c r="E1024" s="2"/>
      <c r="F1024" s="2"/>
      <c r="G1024" s="2"/>
      <c r="H1024" s="2"/>
      <c r="I1024" s="2"/>
      <c r="J1024" s="2"/>
      <c r="K1024" s="2"/>
      <c r="L1024" s="2"/>
      <c r="M1024" s="2"/>
      <c r="N1024" s="2"/>
      <c r="O1024" s="2"/>
      <c r="P1024" s="2"/>
      <c r="Q1024" s="2"/>
      <c r="R1024" s="2"/>
      <c r="S1024" s="2"/>
    </row>
    <row r="1025" spans="1:19" ht="15.75" x14ac:dyDescent="0.25">
      <c r="A1025" s="24"/>
      <c r="B1025" s="2"/>
      <c r="C1025" s="2"/>
      <c r="D1025" s="2"/>
      <c r="E1025" s="2"/>
      <c r="F1025" s="2"/>
      <c r="G1025" s="2"/>
      <c r="H1025" s="2"/>
      <c r="I1025" s="2"/>
      <c r="J1025" s="2"/>
      <c r="K1025" s="2"/>
      <c r="L1025" s="2"/>
      <c r="M1025" s="2"/>
      <c r="N1025" s="2"/>
      <c r="O1025" s="2"/>
      <c r="P1025" s="2"/>
      <c r="Q1025" s="2"/>
      <c r="R1025" s="2"/>
      <c r="S1025" s="2"/>
    </row>
    <row r="1026" spans="1:19" ht="15.75" x14ac:dyDescent="0.25">
      <c r="A1026" s="24"/>
      <c r="B1026" s="2"/>
      <c r="C1026" s="2"/>
      <c r="D1026" s="2"/>
      <c r="E1026" s="2"/>
      <c r="F1026" s="2"/>
      <c r="G1026" s="2"/>
      <c r="H1026" s="2"/>
      <c r="I1026" s="2"/>
      <c r="J1026" s="2"/>
      <c r="K1026" s="2"/>
      <c r="L1026" s="2"/>
      <c r="M1026" s="2"/>
      <c r="N1026" s="2"/>
      <c r="O1026" s="2"/>
      <c r="P1026" s="2"/>
      <c r="Q1026" s="2"/>
      <c r="R1026" s="2"/>
      <c r="S1026" s="2"/>
    </row>
    <row r="1027" spans="1:19" ht="15.75" x14ac:dyDescent="0.25">
      <c r="A1027" s="24"/>
      <c r="B1027" s="2"/>
      <c r="C1027" s="2"/>
      <c r="D1027" s="2"/>
      <c r="E1027" s="2"/>
      <c r="F1027" s="2"/>
      <c r="G1027" s="2"/>
      <c r="H1027" s="2"/>
      <c r="I1027" s="2"/>
      <c r="J1027" s="2"/>
      <c r="K1027" s="2"/>
      <c r="L1027" s="2"/>
      <c r="M1027" s="2"/>
      <c r="N1027" s="2"/>
      <c r="O1027" s="2"/>
      <c r="P1027" s="2"/>
      <c r="Q1027" s="2"/>
      <c r="R1027" s="2"/>
      <c r="S1027" s="2"/>
    </row>
    <row r="1028" spans="1:19" ht="15.75" x14ac:dyDescent="0.25">
      <c r="A1028" s="24"/>
      <c r="B1028" s="2"/>
      <c r="C1028" s="2"/>
      <c r="D1028" s="2"/>
      <c r="E1028" s="2"/>
      <c r="F1028" s="2"/>
      <c r="G1028" s="2"/>
      <c r="H1028" s="2"/>
      <c r="I1028" s="2"/>
      <c r="J1028" s="2"/>
      <c r="K1028" s="2"/>
      <c r="L1028" s="2"/>
      <c r="M1028" s="2"/>
      <c r="N1028" s="2"/>
      <c r="O1028" s="2"/>
      <c r="P1028" s="2"/>
      <c r="Q1028" s="2"/>
      <c r="R1028" s="2"/>
      <c r="S1028" s="2"/>
    </row>
    <row r="1029" spans="1:19" ht="15.75" x14ac:dyDescent="0.25">
      <c r="A1029" s="24"/>
      <c r="B1029" s="2"/>
      <c r="C1029" s="2"/>
      <c r="D1029" s="2"/>
      <c r="E1029" s="2"/>
      <c r="F1029" s="2"/>
      <c r="G1029" s="2"/>
      <c r="H1029" s="2"/>
      <c r="I1029" s="2"/>
      <c r="J1029" s="2"/>
      <c r="K1029" s="2"/>
      <c r="L1029" s="2"/>
      <c r="M1029" s="2"/>
      <c r="N1029" s="2"/>
      <c r="O1029" s="2"/>
      <c r="P1029" s="2"/>
      <c r="Q1029" s="2"/>
      <c r="R1029" s="2"/>
      <c r="S1029" s="2"/>
    </row>
    <row r="1030" spans="1:19" ht="15.75" x14ac:dyDescent="0.25">
      <c r="A1030" s="24"/>
      <c r="B1030" s="2"/>
      <c r="C1030" s="2"/>
      <c r="D1030" s="2"/>
      <c r="E1030" s="2"/>
      <c r="F1030" s="2"/>
      <c r="G1030" s="2"/>
      <c r="H1030" s="2"/>
      <c r="I1030" s="2"/>
      <c r="J1030" s="2"/>
      <c r="K1030" s="2"/>
      <c r="L1030" s="2"/>
      <c r="M1030" s="2"/>
      <c r="N1030" s="2"/>
      <c r="O1030" s="2"/>
      <c r="P1030" s="2"/>
      <c r="Q1030" s="2"/>
      <c r="R1030" s="2"/>
      <c r="S1030" s="2"/>
    </row>
    <row r="1031" spans="1:19" ht="15.75" x14ac:dyDescent="0.25">
      <c r="A1031" s="24"/>
      <c r="B1031" s="2"/>
      <c r="C1031" s="2"/>
      <c r="D1031" s="2"/>
      <c r="E1031" s="2"/>
      <c r="F1031" s="2"/>
      <c r="G1031" s="2"/>
      <c r="H1031" s="2"/>
      <c r="I1031" s="2"/>
      <c r="J1031" s="2"/>
      <c r="K1031" s="2"/>
      <c r="L1031" s="2"/>
      <c r="M1031" s="2"/>
      <c r="N1031" s="2"/>
      <c r="O1031" s="2"/>
      <c r="P1031" s="2"/>
      <c r="Q1031" s="2"/>
      <c r="R1031" s="2"/>
      <c r="S1031" s="2"/>
    </row>
    <row r="1032" spans="1:19" ht="15.75" x14ac:dyDescent="0.25">
      <c r="A1032" s="24"/>
      <c r="B1032" s="2"/>
      <c r="C1032" s="2"/>
      <c r="D1032" s="2"/>
      <c r="E1032" s="2"/>
      <c r="F1032" s="2"/>
      <c r="G1032" s="2"/>
      <c r="H1032" s="2"/>
      <c r="I1032" s="2"/>
      <c r="J1032" s="2"/>
      <c r="K1032" s="2"/>
      <c r="L1032" s="2"/>
      <c r="M1032" s="2"/>
      <c r="N1032" s="2"/>
      <c r="O1032" s="2"/>
      <c r="P1032" s="2"/>
      <c r="Q1032" s="2"/>
      <c r="R1032" s="2"/>
      <c r="S1032" s="2"/>
    </row>
    <row r="1033" spans="1:19" ht="15.75" x14ac:dyDescent="0.25">
      <c r="A1033" s="24"/>
      <c r="B1033" s="2"/>
      <c r="C1033" s="2"/>
      <c r="D1033" s="2"/>
      <c r="E1033" s="2"/>
      <c r="F1033" s="2"/>
      <c r="G1033" s="2"/>
      <c r="H1033" s="2"/>
      <c r="I1033" s="2"/>
      <c r="J1033" s="2"/>
      <c r="K1033" s="2"/>
      <c r="L1033" s="2"/>
      <c r="M1033" s="2"/>
      <c r="N1033" s="2"/>
      <c r="O1033" s="2"/>
      <c r="P1033" s="2"/>
      <c r="Q1033" s="2"/>
      <c r="R1033" s="2"/>
      <c r="S1033" s="2"/>
    </row>
    <row r="1034" spans="1:19" ht="15.75" x14ac:dyDescent="0.25">
      <c r="A1034" s="24"/>
      <c r="B1034" s="2"/>
      <c r="C1034" s="2"/>
      <c r="D1034" s="2"/>
      <c r="E1034" s="2"/>
      <c r="F1034" s="2"/>
      <c r="G1034" s="2"/>
      <c r="H1034" s="2"/>
      <c r="I1034" s="2"/>
      <c r="J1034" s="2"/>
      <c r="K1034" s="2"/>
      <c r="L1034" s="2"/>
      <c r="M1034" s="2"/>
      <c r="N1034" s="2"/>
      <c r="O1034" s="2"/>
      <c r="P1034" s="2"/>
      <c r="Q1034" s="2"/>
      <c r="R1034" s="2"/>
      <c r="S1034" s="2"/>
    </row>
    <row r="1035" spans="1:19" ht="15.75" x14ac:dyDescent="0.25">
      <c r="A1035" s="24"/>
      <c r="B1035" s="2"/>
      <c r="C1035" s="2"/>
      <c r="D1035" s="2"/>
      <c r="E1035" s="2"/>
      <c r="F1035" s="2"/>
      <c r="G1035" s="2"/>
      <c r="H1035" s="2"/>
      <c r="I1035" s="2"/>
      <c r="J1035" s="2"/>
      <c r="K1035" s="2"/>
      <c r="L1035" s="2"/>
      <c r="M1035" s="2"/>
      <c r="N1035" s="2"/>
      <c r="O1035" s="2"/>
      <c r="P1035" s="2"/>
      <c r="Q1035" s="2"/>
      <c r="R1035" s="2"/>
      <c r="S1035" s="2"/>
    </row>
    <row r="1036" spans="1:19" ht="15.75" x14ac:dyDescent="0.25">
      <c r="A1036" s="24"/>
      <c r="B1036" s="2"/>
      <c r="C1036" s="2"/>
      <c r="D1036" s="2"/>
      <c r="E1036" s="2"/>
      <c r="F1036" s="2"/>
      <c r="G1036" s="2"/>
      <c r="H1036" s="2"/>
      <c r="I1036" s="2"/>
      <c r="J1036" s="2"/>
      <c r="K1036" s="2"/>
      <c r="L1036" s="2"/>
      <c r="M1036" s="2"/>
      <c r="N1036" s="2"/>
      <c r="O1036" s="2"/>
      <c r="P1036" s="2"/>
      <c r="Q1036" s="2"/>
      <c r="R1036" s="2"/>
      <c r="S1036" s="2"/>
    </row>
    <row r="1037" spans="1:19" ht="15.75" x14ac:dyDescent="0.25">
      <c r="A1037" s="24"/>
      <c r="B1037" s="2"/>
      <c r="C1037" s="2"/>
      <c r="D1037" s="2"/>
      <c r="E1037" s="2"/>
      <c r="F1037" s="2"/>
      <c r="G1037" s="2"/>
      <c r="H1037" s="2"/>
      <c r="I1037" s="2"/>
      <c r="J1037" s="2"/>
      <c r="K1037" s="2"/>
      <c r="L1037" s="2"/>
      <c r="M1037" s="2"/>
      <c r="N1037" s="2"/>
      <c r="O1037" s="2"/>
      <c r="P1037" s="2"/>
      <c r="Q1037" s="2"/>
      <c r="R1037" s="2"/>
      <c r="S1037" s="2"/>
    </row>
    <row r="1038" spans="1:19" ht="15.75" x14ac:dyDescent="0.25">
      <c r="A1038" s="24"/>
      <c r="B1038" s="2"/>
      <c r="C1038" s="2"/>
      <c r="D1038" s="2"/>
      <c r="E1038" s="2"/>
      <c r="F1038" s="2"/>
      <c r="G1038" s="2"/>
      <c r="H1038" s="2"/>
      <c r="I1038" s="2"/>
      <c r="J1038" s="2"/>
      <c r="K1038" s="2"/>
      <c r="L1038" s="2"/>
      <c r="M1038" s="2"/>
      <c r="N1038" s="2"/>
      <c r="O1038" s="2"/>
      <c r="P1038" s="2"/>
      <c r="Q1038" s="2"/>
      <c r="R1038" s="2"/>
      <c r="S1038" s="2"/>
    </row>
    <row r="1039" spans="1:19" ht="15.75" x14ac:dyDescent="0.25">
      <c r="A1039" s="24"/>
      <c r="B1039" s="2"/>
      <c r="C1039" s="2"/>
      <c r="D1039" s="2"/>
      <c r="E1039" s="2"/>
      <c r="F1039" s="2"/>
      <c r="G1039" s="2"/>
      <c r="H1039" s="2"/>
      <c r="I1039" s="2"/>
      <c r="J1039" s="2"/>
      <c r="K1039" s="2"/>
      <c r="L1039" s="2"/>
      <c r="M1039" s="2"/>
      <c r="N1039" s="2"/>
      <c r="O1039" s="2"/>
      <c r="P1039" s="2"/>
      <c r="Q1039" s="2"/>
      <c r="R1039" s="2"/>
      <c r="S1039" s="2"/>
    </row>
    <row r="1040" spans="1:19" ht="15.75" x14ac:dyDescent="0.25">
      <c r="A1040" s="24"/>
      <c r="B1040" s="2"/>
      <c r="C1040" s="2"/>
      <c r="D1040" s="2"/>
      <c r="E1040" s="2"/>
      <c r="F1040" s="2"/>
      <c r="G1040" s="2"/>
      <c r="H1040" s="2"/>
      <c r="I1040" s="2"/>
      <c r="J1040" s="2"/>
      <c r="K1040" s="2"/>
      <c r="L1040" s="2"/>
      <c r="M1040" s="2"/>
      <c r="N1040" s="2"/>
      <c r="O1040" s="2"/>
      <c r="P1040" s="2"/>
      <c r="Q1040" s="2"/>
      <c r="R1040" s="2"/>
      <c r="S1040" s="2"/>
    </row>
    <row r="1041" spans="1:19" ht="15.75" x14ac:dyDescent="0.25">
      <c r="A1041" s="24"/>
      <c r="B1041" s="2"/>
      <c r="C1041" s="2"/>
      <c r="D1041" s="2"/>
      <c r="E1041" s="2"/>
      <c r="F1041" s="2"/>
      <c r="G1041" s="2"/>
      <c r="H1041" s="2"/>
      <c r="I1041" s="2"/>
      <c r="J1041" s="2"/>
      <c r="K1041" s="2"/>
      <c r="L1041" s="2"/>
      <c r="M1041" s="2"/>
      <c r="N1041" s="2"/>
      <c r="O1041" s="2"/>
      <c r="P1041" s="2"/>
      <c r="Q1041" s="2"/>
      <c r="R1041" s="2"/>
      <c r="S1041" s="2"/>
    </row>
    <row r="1042" spans="1:19" ht="15.75" x14ac:dyDescent="0.25">
      <c r="A1042" s="24"/>
      <c r="B1042" s="2"/>
      <c r="C1042" s="2"/>
      <c r="D1042" s="2"/>
      <c r="E1042" s="2"/>
      <c r="F1042" s="2"/>
      <c r="G1042" s="2"/>
      <c r="H1042" s="2"/>
      <c r="I1042" s="2"/>
      <c r="J1042" s="2"/>
      <c r="K1042" s="2"/>
      <c r="L1042" s="2"/>
      <c r="M1042" s="2"/>
      <c r="N1042" s="2"/>
      <c r="O1042" s="2"/>
      <c r="P1042" s="2"/>
      <c r="Q1042" s="2"/>
      <c r="R1042" s="2"/>
      <c r="S1042" s="2"/>
    </row>
    <row r="1043" spans="1:19" ht="15.75" x14ac:dyDescent="0.25">
      <c r="A1043" s="24"/>
      <c r="B1043" s="2"/>
      <c r="C1043" s="2"/>
      <c r="D1043" s="2"/>
      <c r="E1043" s="2"/>
      <c r="F1043" s="2"/>
      <c r="G1043" s="2"/>
      <c r="H1043" s="2"/>
      <c r="I1043" s="2"/>
      <c r="J1043" s="2"/>
      <c r="K1043" s="2"/>
      <c r="L1043" s="2"/>
      <c r="M1043" s="2"/>
      <c r="N1043" s="2"/>
      <c r="O1043" s="2"/>
      <c r="P1043" s="2"/>
      <c r="Q1043" s="2"/>
      <c r="R1043" s="2"/>
      <c r="S1043" s="2"/>
    </row>
    <row r="1044" spans="1:19" ht="15.75" x14ac:dyDescent="0.25">
      <c r="A1044" s="24"/>
      <c r="B1044" s="2"/>
      <c r="C1044" s="2"/>
      <c r="D1044" s="2"/>
      <c r="E1044" s="2"/>
      <c r="F1044" s="2"/>
      <c r="G1044" s="2"/>
      <c r="H1044" s="2"/>
      <c r="I1044" s="2"/>
      <c r="J1044" s="2"/>
      <c r="K1044" s="2"/>
      <c r="L1044" s="2"/>
      <c r="M1044" s="2"/>
      <c r="N1044" s="2"/>
      <c r="O1044" s="2"/>
      <c r="P1044" s="2"/>
      <c r="Q1044" s="2"/>
      <c r="R1044" s="2"/>
      <c r="S1044" s="2"/>
    </row>
    <row r="1045" spans="1:19" ht="15.75" x14ac:dyDescent="0.25">
      <c r="A1045" s="24"/>
      <c r="B1045" s="2"/>
      <c r="C1045" s="2"/>
      <c r="D1045" s="2"/>
      <c r="E1045" s="2"/>
      <c r="F1045" s="2"/>
      <c r="G1045" s="2"/>
      <c r="H1045" s="2"/>
      <c r="I1045" s="2"/>
      <c r="J1045" s="2"/>
      <c r="K1045" s="2"/>
      <c r="L1045" s="2"/>
      <c r="M1045" s="2"/>
      <c r="N1045" s="2"/>
      <c r="O1045" s="2"/>
      <c r="P1045" s="2"/>
      <c r="Q1045" s="2"/>
      <c r="R1045" s="2"/>
      <c r="S1045" s="2"/>
    </row>
    <row r="1046" spans="1:19" ht="15.75" x14ac:dyDescent="0.25">
      <c r="A1046" s="24"/>
      <c r="B1046" s="2"/>
      <c r="C1046" s="2"/>
      <c r="D1046" s="2"/>
      <c r="E1046" s="2"/>
      <c r="F1046" s="2"/>
      <c r="G1046" s="2"/>
      <c r="H1046" s="2"/>
      <c r="I1046" s="2"/>
      <c r="J1046" s="2"/>
      <c r="K1046" s="2"/>
      <c r="L1046" s="2"/>
      <c r="M1046" s="2"/>
      <c r="N1046" s="2"/>
      <c r="O1046" s="2"/>
      <c r="P1046" s="2"/>
      <c r="Q1046" s="2"/>
      <c r="R1046" s="2"/>
      <c r="S1046" s="2"/>
    </row>
    <row r="1047" spans="1:19" ht="15.75" x14ac:dyDescent="0.25">
      <c r="A1047" s="24"/>
      <c r="B1047" s="2"/>
      <c r="C1047" s="2"/>
      <c r="D1047" s="2"/>
      <c r="E1047" s="2"/>
      <c r="F1047" s="2"/>
      <c r="G1047" s="2"/>
      <c r="H1047" s="2"/>
      <c r="I1047" s="2"/>
      <c r="J1047" s="2"/>
      <c r="K1047" s="2"/>
      <c r="L1047" s="2"/>
      <c r="M1047" s="2"/>
      <c r="N1047" s="2"/>
      <c r="O1047" s="2"/>
      <c r="P1047" s="2"/>
      <c r="Q1047" s="2"/>
      <c r="R1047" s="2"/>
      <c r="S1047" s="2"/>
    </row>
    <row r="1048" spans="1:19" ht="15.75" x14ac:dyDescent="0.25">
      <c r="A1048" s="24"/>
      <c r="B1048" s="2"/>
      <c r="C1048" s="2"/>
      <c r="D1048" s="2"/>
      <c r="E1048" s="2"/>
      <c r="F1048" s="2"/>
      <c r="G1048" s="2"/>
      <c r="H1048" s="2"/>
      <c r="I1048" s="2"/>
      <c r="J1048" s="2"/>
      <c r="K1048" s="2"/>
      <c r="L1048" s="2"/>
      <c r="M1048" s="2"/>
      <c r="N1048" s="2"/>
      <c r="O1048" s="2"/>
      <c r="P1048" s="2"/>
      <c r="Q1048" s="2"/>
      <c r="R1048" s="2"/>
      <c r="S1048" s="2"/>
    </row>
    <row r="1049" spans="1:19" ht="15.75" x14ac:dyDescent="0.25">
      <c r="A1049" s="24"/>
      <c r="B1049" s="2"/>
      <c r="C1049" s="2"/>
      <c r="D1049" s="2"/>
      <c r="E1049" s="2"/>
      <c r="F1049" s="2"/>
      <c r="G1049" s="2"/>
      <c r="H1049" s="2"/>
      <c r="I1049" s="2"/>
      <c r="J1049" s="2"/>
      <c r="K1049" s="2"/>
      <c r="L1049" s="2"/>
      <c r="M1049" s="2"/>
      <c r="N1049" s="2"/>
      <c r="O1049" s="2"/>
      <c r="P1049" s="2"/>
      <c r="Q1049" s="2"/>
      <c r="R1049" s="2"/>
      <c r="S1049" s="2"/>
    </row>
    <row r="1050" spans="1:19" ht="15.75" x14ac:dyDescent="0.25">
      <c r="A1050" s="24"/>
      <c r="B1050" s="2"/>
      <c r="C1050" s="2"/>
      <c r="D1050" s="2"/>
      <c r="E1050" s="2"/>
      <c r="F1050" s="2"/>
      <c r="G1050" s="2"/>
      <c r="H1050" s="2"/>
      <c r="I1050" s="2"/>
      <c r="J1050" s="2"/>
      <c r="K1050" s="2"/>
      <c r="L1050" s="2"/>
      <c r="M1050" s="2"/>
      <c r="N1050" s="2"/>
      <c r="O1050" s="2"/>
      <c r="P1050" s="2"/>
      <c r="Q1050" s="2"/>
      <c r="R1050" s="2"/>
      <c r="S1050" s="2"/>
    </row>
    <row r="1051" spans="1:19" ht="15.75" x14ac:dyDescent="0.25">
      <c r="A1051" s="24"/>
      <c r="B1051" s="2"/>
      <c r="C1051" s="2"/>
      <c r="D1051" s="2"/>
      <c r="E1051" s="2"/>
      <c r="F1051" s="2"/>
      <c r="G1051" s="2"/>
      <c r="H1051" s="2"/>
      <c r="I1051" s="2"/>
      <c r="J1051" s="2"/>
      <c r="K1051" s="2"/>
      <c r="L1051" s="2"/>
      <c r="M1051" s="2"/>
      <c r="N1051" s="2"/>
      <c r="O1051" s="2"/>
      <c r="P1051" s="2"/>
      <c r="Q1051" s="2"/>
      <c r="R1051" s="2"/>
      <c r="S1051" s="2"/>
    </row>
    <row r="1052" spans="1:19" ht="15.75" x14ac:dyDescent="0.25">
      <c r="A1052" s="24"/>
      <c r="B1052" s="2"/>
      <c r="C1052" s="2"/>
      <c r="D1052" s="2"/>
      <c r="E1052" s="2"/>
      <c r="F1052" s="2"/>
      <c r="G1052" s="2"/>
      <c r="H1052" s="2"/>
      <c r="I1052" s="2"/>
      <c r="J1052" s="2"/>
      <c r="K1052" s="2"/>
      <c r="L1052" s="2"/>
      <c r="M1052" s="2"/>
      <c r="N1052" s="2"/>
      <c r="O1052" s="2"/>
      <c r="P1052" s="2"/>
      <c r="Q1052" s="2"/>
      <c r="R1052" s="2"/>
      <c r="S1052" s="2"/>
    </row>
    <row r="1053" spans="1:19" ht="15.75" x14ac:dyDescent="0.25">
      <c r="A1053" s="24"/>
      <c r="B1053" s="2"/>
      <c r="C1053" s="2"/>
      <c r="D1053" s="2"/>
      <c r="E1053" s="2"/>
      <c r="F1053" s="2"/>
      <c r="G1053" s="2"/>
      <c r="H1053" s="2"/>
      <c r="I1053" s="2"/>
      <c r="J1053" s="2"/>
      <c r="K1053" s="2"/>
      <c r="L1053" s="2"/>
      <c r="M1053" s="2"/>
      <c r="N1053" s="2"/>
      <c r="O1053" s="2"/>
      <c r="P1053" s="2"/>
      <c r="Q1053" s="2"/>
      <c r="R1053" s="2"/>
      <c r="S1053" s="2"/>
    </row>
    <row r="1054" spans="1:19" ht="15.75" x14ac:dyDescent="0.25">
      <c r="A1054" s="24"/>
      <c r="B1054" s="2"/>
      <c r="C1054" s="2"/>
      <c r="D1054" s="2"/>
      <c r="E1054" s="2"/>
      <c r="F1054" s="2"/>
      <c r="G1054" s="2"/>
      <c r="H1054" s="2"/>
      <c r="I1054" s="2"/>
      <c r="J1054" s="2"/>
      <c r="K1054" s="2"/>
      <c r="L1054" s="2"/>
      <c r="M1054" s="2"/>
      <c r="N1054" s="2"/>
      <c r="O1054" s="2"/>
      <c r="P1054" s="2"/>
      <c r="Q1054" s="2"/>
      <c r="R1054" s="2"/>
      <c r="S1054" s="2"/>
    </row>
    <row r="1055" spans="1:19" ht="15.75" x14ac:dyDescent="0.25">
      <c r="A1055" s="24"/>
      <c r="B1055" s="2"/>
      <c r="C1055" s="2"/>
      <c r="D1055" s="2"/>
      <c r="E1055" s="2"/>
      <c r="F1055" s="2"/>
      <c r="G1055" s="2"/>
      <c r="H1055" s="2"/>
      <c r="I1055" s="2"/>
      <c r="J1055" s="2"/>
      <c r="K1055" s="2"/>
      <c r="L1055" s="2"/>
      <c r="M1055" s="2"/>
      <c r="N1055" s="2"/>
      <c r="O1055" s="2"/>
      <c r="P1055" s="2"/>
      <c r="Q1055" s="2"/>
      <c r="R1055" s="2"/>
      <c r="S1055" s="2"/>
    </row>
    <row r="1056" spans="1:19" ht="15.75" x14ac:dyDescent="0.25">
      <c r="A1056" s="24"/>
      <c r="B1056" s="2"/>
      <c r="C1056" s="2"/>
      <c r="D1056" s="2"/>
      <c r="E1056" s="2"/>
      <c r="F1056" s="2"/>
      <c r="G1056" s="2"/>
      <c r="H1056" s="2"/>
      <c r="I1056" s="2"/>
      <c r="J1056" s="2"/>
      <c r="K1056" s="2"/>
      <c r="L1056" s="2"/>
      <c r="M1056" s="2"/>
      <c r="N1056" s="2"/>
      <c r="O1056" s="2"/>
      <c r="P1056" s="2"/>
      <c r="Q1056" s="2"/>
      <c r="R1056" s="2"/>
      <c r="S1056" s="2"/>
    </row>
    <row r="1057" spans="1:19" ht="15.75" x14ac:dyDescent="0.25">
      <c r="A1057" s="24"/>
      <c r="B1057" s="2"/>
      <c r="C1057" s="2"/>
      <c r="D1057" s="2"/>
      <c r="E1057" s="2"/>
      <c r="F1057" s="2"/>
      <c r="G1057" s="2"/>
      <c r="H1057" s="2"/>
      <c r="I1057" s="2"/>
      <c r="J1057" s="2"/>
      <c r="K1057" s="2"/>
      <c r="L1057" s="2"/>
      <c r="M1057" s="2"/>
      <c r="N1057" s="2"/>
      <c r="O1057" s="2"/>
      <c r="P1057" s="2"/>
      <c r="Q1057" s="2"/>
      <c r="R1057" s="2"/>
      <c r="S1057" s="2"/>
    </row>
    <row r="1058" spans="1:19" ht="15.75" x14ac:dyDescent="0.25">
      <c r="A1058" s="24"/>
      <c r="B1058" s="2"/>
      <c r="C1058" s="2"/>
      <c r="D1058" s="2"/>
      <c r="E1058" s="2"/>
      <c r="F1058" s="2"/>
      <c r="G1058" s="2"/>
      <c r="H1058" s="2"/>
      <c r="I1058" s="2"/>
      <c r="J1058" s="2"/>
      <c r="K1058" s="2"/>
      <c r="L1058" s="2"/>
      <c r="M1058" s="2"/>
      <c r="N1058" s="2"/>
      <c r="O1058" s="2"/>
      <c r="P1058" s="2"/>
      <c r="Q1058" s="2"/>
      <c r="R1058" s="2"/>
      <c r="S1058" s="2"/>
    </row>
    <row r="1059" spans="1:19" ht="15.75" x14ac:dyDescent="0.25">
      <c r="A1059" s="24"/>
      <c r="B1059" s="2"/>
      <c r="C1059" s="2"/>
      <c r="D1059" s="2"/>
      <c r="E1059" s="2"/>
      <c r="F1059" s="2"/>
      <c r="G1059" s="2"/>
      <c r="H1059" s="2"/>
      <c r="I1059" s="2"/>
      <c r="J1059" s="2"/>
      <c r="K1059" s="2"/>
      <c r="L1059" s="2"/>
      <c r="M1059" s="2"/>
      <c r="N1059" s="2"/>
      <c r="O1059" s="2"/>
      <c r="P1059" s="2"/>
      <c r="Q1059" s="2"/>
      <c r="R1059" s="2"/>
      <c r="S1059" s="2"/>
    </row>
    <row r="1060" spans="1:19" ht="15.75" x14ac:dyDescent="0.25">
      <c r="A1060" s="24"/>
      <c r="B1060" s="2"/>
      <c r="C1060" s="2"/>
      <c r="D1060" s="2"/>
      <c r="E1060" s="2"/>
      <c r="F1060" s="2"/>
      <c r="G1060" s="2"/>
      <c r="H1060" s="2"/>
      <c r="I1060" s="2"/>
      <c r="J1060" s="2"/>
      <c r="K1060" s="2"/>
      <c r="L1060" s="2"/>
      <c r="M1060" s="2"/>
      <c r="N1060" s="2"/>
      <c r="O1060" s="2"/>
      <c r="P1060" s="2"/>
      <c r="Q1060" s="2"/>
      <c r="R1060" s="2"/>
      <c r="S1060" s="2"/>
    </row>
    <row r="1061" spans="1:19" ht="15.75" x14ac:dyDescent="0.25">
      <c r="A1061" s="24"/>
      <c r="B1061" s="2"/>
      <c r="C1061" s="2"/>
      <c r="D1061" s="2"/>
      <c r="E1061" s="2"/>
      <c r="F1061" s="2"/>
      <c r="G1061" s="2"/>
      <c r="H1061" s="2"/>
      <c r="I1061" s="2"/>
      <c r="J1061" s="2"/>
      <c r="K1061" s="2"/>
      <c r="L1061" s="2"/>
      <c r="M1061" s="2"/>
      <c r="N1061" s="2"/>
      <c r="O1061" s="2"/>
      <c r="P1061" s="2"/>
      <c r="Q1061" s="2"/>
      <c r="R1061" s="2"/>
      <c r="S1061" s="2"/>
    </row>
    <row r="1062" spans="1:19" ht="15.75" x14ac:dyDescent="0.25">
      <c r="A1062" s="24"/>
      <c r="B1062" s="2"/>
      <c r="C1062" s="2"/>
      <c r="D1062" s="2"/>
      <c r="E1062" s="2"/>
      <c r="F1062" s="2"/>
      <c r="G1062" s="2"/>
      <c r="H1062" s="2"/>
      <c r="I1062" s="2"/>
      <c r="J1062" s="2"/>
      <c r="K1062" s="2"/>
      <c r="L1062" s="2"/>
      <c r="M1062" s="2"/>
      <c r="N1062" s="2"/>
      <c r="O1062" s="2"/>
      <c r="P1062" s="2"/>
      <c r="Q1062" s="2"/>
      <c r="R1062" s="2"/>
      <c r="S1062" s="2"/>
    </row>
    <row r="1063" spans="1:19" ht="15.75" x14ac:dyDescent="0.25">
      <c r="A1063" s="24"/>
      <c r="B1063" s="2"/>
      <c r="C1063" s="2"/>
      <c r="D1063" s="2"/>
      <c r="E1063" s="2"/>
      <c r="F1063" s="2"/>
      <c r="G1063" s="2"/>
      <c r="H1063" s="2"/>
      <c r="I1063" s="2"/>
      <c r="J1063" s="2"/>
      <c r="K1063" s="2"/>
      <c r="L1063" s="2"/>
      <c r="M1063" s="2"/>
      <c r="N1063" s="2"/>
      <c r="O1063" s="2"/>
      <c r="P1063" s="2"/>
      <c r="Q1063" s="2"/>
      <c r="R1063" s="2"/>
      <c r="S1063" s="2"/>
    </row>
    <row r="1064" spans="1:19" ht="15.75" x14ac:dyDescent="0.25">
      <c r="A1064" s="24"/>
      <c r="B1064" s="2"/>
      <c r="C1064" s="2"/>
      <c r="D1064" s="2"/>
      <c r="E1064" s="2"/>
      <c r="F1064" s="2"/>
      <c r="G1064" s="2"/>
      <c r="H1064" s="2"/>
      <c r="I1064" s="2"/>
      <c r="J1064" s="2"/>
      <c r="K1064" s="2"/>
      <c r="L1064" s="2"/>
      <c r="M1064" s="2"/>
      <c r="N1064" s="2"/>
      <c r="O1064" s="2"/>
      <c r="P1064" s="2"/>
      <c r="Q1064" s="2"/>
      <c r="R1064" s="2"/>
      <c r="S1064" s="2"/>
    </row>
    <row r="1065" spans="1:19" ht="15.75" x14ac:dyDescent="0.25">
      <c r="A1065" s="24"/>
      <c r="B1065" s="2"/>
      <c r="C1065" s="2"/>
      <c r="D1065" s="2"/>
      <c r="E1065" s="2"/>
      <c r="F1065" s="2"/>
      <c r="G1065" s="2"/>
      <c r="H1065" s="2"/>
      <c r="I1065" s="2"/>
      <c r="J1065" s="2"/>
      <c r="K1065" s="2"/>
      <c r="L1065" s="2"/>
      <c r="M1065" s="2"/>
      <c r="N1065" s="2"/>
      <c r="O1065" s="2"/>
      <c r="P1065" s="2"/>
      <c r="Q1065" s="2"/>
      <c r="R1065" s="2"/>
      <c r="S1065" s="2"/>
    </row>
    <row r="1066" spans="1:19" ht="15.75" x14ac:dyDescent="0.25">
      <c r="A1066" s="24"/>
      <c r="B1066" s="2"/>
      <c r="C1066" s="2"/>
      <c r="D1066" s="2"/>
      <c r="E1066" s="2"/>
      <c r="F1066" s="2"/>
      <c r="G1066" s="2"/>
      <c r="H1066" s="2"/>
      <c r="I1066" s="2"/>
      <c r="J1066" s="2"/>
      <c r="K1066" s="2"/>
      <c r="L1066" s="2"/>
      <c r="M1066" s="2"/>
      <c r="N1066" s="2"/>
      <c r="O1066" s="2"/>
      <c r="P1066" s="2"/>
      <c r="Q1066" s="2"/>
      <c r="R1066" s="2"/>
      <c r="S1066" s="2"/>
    </row>
    <row r="1067" spans="1:19" ht="15.75" x14ac:dyDescent="0.25">
      <c r="A1067" s="24"/>
      <c r="B1067" s="2"/>
      <c r="C1067" s="2"/>
      <c r="D1067" s="2"/>
      <c r="E1067" s="2"/>
      <c r="F1067" s="2"/>
      <c r="G1067" s="2"/>
      <c r="H1067" s="2"/>
      <c r="I1067" s="2"/>
      <c r="J1067" s="2"/>
      <c r="K1067" s="2"/>
      <c r="L1067" s="2"/>
      <c r="M1067" s="2"/>
      <c r="N1067" s="2"/>
      <c r="O1067" s="2"/>
      <c r="P1067" s="2"/>
      <c r="Q1067" s="2"/>
      <c r="R1067" s="2"/>
      <c r="S1067" s="2"/>
    </row>
    <row r="1068" spans="1:19" ht="15.75" x14ac:dyDescent="0.25">
      <c r="A1068" s="24"/>
      <c r="B1068" s="2"/>
      <c r="C1068" s="2"/>
      <c r="D1068" s="2"/>
      <c r="E1068" s="2"/>
      <c r="F1068" s="2"/>
      <c r="G1068" s="2"/>
      <c r="H1068" s="2"/>
      <c r="I1068" s="2"/>
      <c r="J1068" s="2"/>
      <c r="K1068" s="2"/>
      <c r="L1068" s="2"/>
      <c r="M1068" s="2"/>
      <c r="N1068" s="2"/>
      <c r="O1068" s="2"/>
      <c r="P1068" s="2"/>
      <c r="Q1068" s="2"/>
      <c r="R1068" s="2"/>
      <c r="S1068" s="2"/>
    </row>
    <row r="1069" spans="1:19" ht="15.75" x14ac:dyDescent="0.25">
      <c r="A1069" s="24"/>
      <c r="B1069" s="2"/>
      <c r="C1069" s="2"/>
      <c r="D1069" s="2"/>
      <c r="E1069" s="2"/>
      <c r="F1069" s="2"/>
      <c r="G1069" s="2"/>
      <c r="H1069" s="2"/>
      <c r="I1069" s="2"/>
      <c r="J1069" s="2"/>
      <c r="K1069" s="2"/>
      <c r="L1069" s="2"/>
      <c r="M1069" s="2"/>
      <c r="N1069" s="2"/>
      <c r="O1069" s="2"/>
      <c r="P1069" s="2"/>
      <c r="Q1069" s="2"/>
      <c r="R1069" s="2"/>
      <c r="S1069" s="2"/>
    </row>
    <row r="1070" spans="1:19" ht="15.75" x14ac:dyDescent="0.25">
      <c r="A1070" s="24"/>
      <c r="B1070" s="2"/>
      <c r="C1070" s="2"/>
      <c r="D1070" s="2"/>
      <c r="E1070" s="2"/>
      <c r="F1070" s="2"/>
      <c r="G1070" s="2"/>
      <c r="H1070" s="2"/>
      <c r="I1070" s="2"/>
      <c r="J1070" s="2"/>
      <c r="K1070" s="2"/>
      <c r="L1070" s="2"/>
      <c r="M1070" s="2"/>
      <c r="N1070" s="2"/>
      <c r="O1070" s="2"/>
      <c r="P1070" s="2"/>
      <c r="Q1070" s="2"/>
      <c r="R1070" s="2"/>
      <c r="S1070" s="2"/>
    </row>
    <row r="1071" spans="1:19" ht="15.75" x14ac:dyDescent="0.25">
      <c r="A1071" s="24"/>
      <c r="B1071" s="2"/>
      <c r="C1071" s="2"/>
      <c r="D1071" s="2"/>
      <c r="E1071" s="2"/>
      <c r="F1071" s="2"/>
      <c r="G1071" s="2"/>
      <c r="H1071" s="2"/>
      <c r="I1071" s="2"/>
      <c r="J1071" s="2"/>
      <c r="K1071" s="2"/>
      <c r="L1071" s="2"/>
      <c r="M1071" s="2"/>
      <c r="N1071" s="2"/>
      <c r="O1071" s="2"/>
      <c r="P1071" s="2"/>
      <c r="Q1071" s="2"/>
      <c r="R1071" s="2"/>
      <c r="S1071" s="2"/>
    </row>
    <row r="1072" spans="1:19" ht="15.75" x14ac:dyDescent="0.25">
      <c r="A1072" s="24"/>
      <c r="B1072" s="2"/>
      <c r="C1072" s="2"/>
      <c r="D1072" s="2"/>
      <c r="E1072" s="2"/>
      <c r="F1072" s="2"/>
      <c r="G1072" s="2"/>
      <c r="H1072" s="2"/>
      <c r="I1072" s="2"/>
      <c r="J1072" s="2"/>
      <c r="K1072" s="2"/>
      <c r="L1072" s="2"/>
      <c r="M1072" s="2"/>
      <c r="N1072" s="2"/>
      <c r="O1072" s="2"/>
      <c r="P1072" s="2"/>
      <c r="Q1072" s="2"/>
      <c r="R1072" s="2"/>
      <c r="S1072" s="2"/>
    </row>
    <row r="1073" spans="1:19" ht="15.75" x14ac:dyDescent="0.25">
      <c r="A1073" s="24"/>
      <c r="B1073" s="2"/>
      <c r="C1073" s="2"/>
      <c r="D1073" s="2"/>
      <c r="E1073" s="2"/>
      <c r="F1073" s="2"/>
      <c r="G1073" s="2"/>
      <c r="H1073" s="2"/>
      <c r="I1073" s="2"/>
      <c r="J1073" s="2"/>
      <c r="K1073" s="2"/>
      <c r="L1073" s="2"/>
      <c r="M1073" s="2"/>
      <c r="N1073" s="2"/>
      <c r="O1073" s="2"/>
      <c r="P1073" s="2"/>
      <c r="Q1073" s="2"/>
      <c r="R1073" s="2"/>
      <c r="S1073" s="2"/>
    </row>
    <row r="1074" spans="1:19" ht="15.75" x14ac:dyDescent="0.25">
      <c r="A1074" s="24"/>
      <c r="B1074" s="2"/>
      <c r="C1074" s="2"/>
      <c r="D1074" s="2"/>
      <c r="E1074" s="2"/>
      <c r="F1074" s="2"/>
      <c r="G1074" s="2"/>
      <c r="H1074" s="2"/>
      <c r="I1074" s="2"/>
      <c r="J1074" s="2"/>
      <c r="K1074" s="2"/>
      <c r="L1074" s="2"/>
      <c r="M1074" s="2"/>
      <c r="N1074" s="2"/>
      <c r="O1074" s="2"/>
      <c r="P1074" s="2"/>
      <c r="Q1074" s="2"/>
      <c r="R1074" s="2"/>
      <c r="S1074" s="2"/>
    </row>
    <row r="1075" spans="1:19" ht="15.75" x14ac:dyDescent="0.25">
      <c r="A1075" s="24"/>
      <c r="B1075" s="2"/>
      <c r="C1075" s="2"/>
      <c r="D1075" s="2"/>
      <c r="E1075" s="2"/>
      <c r="F1075" s="2"/>
      <c r="G1075" s="2"/>
      <c r="H1075" s="2"/>
      <c r="I1075" s="2"/>
      <c r="J1075" s="2"/>
      <c r="K1075" s="2"/>
      <c r="L1075" s="2"/>
      <c r="M1075" s="2"/>
      <c r="N1075" s="2"/>
      <c r="O1075" s="2"/>
      <c r="P1075" s="2"/>
      <c r="Q1075" s="2"/>
      <c r="R1075" s="2"/>
      <c r="S1075" s="2"/>
    </row>
    <row r="1076" spans="1:19" ht="15.75" x14ac:dyDescent="0.25">
      <c r="A1076" s="24"/>
      <c r="B1076" s="2"/>
      <c r="C1076" s="2"/>
      <c r="D1076" s="2"/>
      <c r="E1076" s="2"/>
      <c r="F1076" s="2"/>
      <c r="G1076" s="2"/>
      <c r="H1076" s="2"/>
      <c r="I1076" s="2"/>
      <c r="J1076" s="2"/>
      <c r="K1076" s="2"/>
      <c r="L1076" s="2"/>
      <c r="M1076" s="2"/>
      <c r="N1076" s="2"/>
      <c r="O1076" s="2"/>
      <c r="P1076" s="2"/>
      <c r="Q1076" s="2"/>
      <c r="R1076" s="2"/>
      <c r="S1076" s="2"/>
    </row>
    <row r="1077" spans="1:19" ht="15.75" x14ac:dyDescent="0.25">
      <c r="A1077" s="24"/>
      <c r="B1077" s="2"/>
      <c r="C1077" s="2"/>
      <c r="D1077" s="2"/>
      <c r="E1077" s="2"/>
      <c r="F1077" s="2"/>
      <c r="G1077" s="2"/>
      <c r="H1077" s="2"/>
      <c r="I1077" s="2"/>
      <c r="J1077" s="2"/>
      <c r="K1077" s="2"/>
      <c r="L1077" s="2"/>
      <c r="M1077" s="2"/>
      <c r="N1077" s="2"/>
      <c r="O1077" s="2"/>
      <c r="P1077" s="2"/>
      <c r="Q1077" s="2"/>
      <c r="R1077" s="2"/>
      <c r="S1077" s="2"/>
    </row>
    <row r="1078" spans="1:19" ht="15.75" x14ac:dyDescent="0.25">
      <c r="A1078" s="24"/>
      <c r="B1078" s="2"/>
      <c r="C1078" s="2"/>
      <c r="D1078" s="2"/>
      <c r="E1078" s="2"/>
      <c r="F1078" s="2"/>
      <c r="G1078" s="2"/>
      <c r="H1078" s="2"/>
      <c r="I1078" s="2"/>
      <c r="J1078" s="2"/>
      <c r="K1078" s="2"/>
      <c r="L1078" s="2"/>
      <c r="M1078" s="2"/>
      <c r="N1078" s="2"/>
      <c r="O1078" s="2"/>
      <c r="P1078" s="2"/>
      <c r="Q1078" s="2"/>
      <c r="R1078" s="2"/>
      <c r="S1078" s="2"/>
    </row>
    <row r="1079" spans="1:19" ht="15.75" x14ac:dyDescent="0.25">
      <c r="A1079" s="24"/>
      <c r="B1079" s="2"/>
      <c r="C1079" s="2"/>
      <c r="D1079" s="2"/>
      <c r="E1079" s="2"/>
      <c r="F1079" s="2"/>
      <c r="G1079" s="2"/>
      <c r="H1079" s="2"/>
      <c r="I1079" s="2"/>
      <c r="J1079" s="2"/>
      <c r="K1079" s="2"/>
      <c r="L1079" s="2"/>
      <c r="M1079" s="2"/>
      <c r="N1079" s="2"/>
      <c r="O1079" s="2"/>
      <c r="P1079" s="2"/>
      <c r="Q1079" s="2"/>
      <c r="R1079" s="2"/>
      <c r="S1079" s="2"/>
    </row>
    <row r="1080" spans="1:19" ht="15.75" x14ac:dyDescent="0.25">
      <c r="A1080" s="24"/>
      <c r="B1080" s="2"/>
      <c r="C1080" s="2"/>
      <c r="D1080" s="2"/>
      <c r="E1080" s="2"/>
      <c r="F1080" s="2"/>
      <c r="G1080" s="2"/>
      <c r="H1080" s="2"/>
      <c r="I1080" s="2"/>
      <c r="J1080" s="2"/>
      <c r="K1080" s="2"/>
      <c r="L1080" s="2"/>
      <c r="M1080" s="2"/>
      <c r="N1080" s="2"/>
      <c r="O1080" s="2"/>
      <c r="P1080" s="2"/>
      <c r="Q1080" s="2"/>
      <c r="R1080" s="2"/>
      <c r="S1080" s="2"/>
    </row>
    <row r="1081" spans="1:19" ht="15.75" x14ac:dyDescent="0.25">
      <c r="A1081" s="24"/>
      <c r="B1081" s="2"/>
      <c r="C1081" s="2"/>
      <c r="D1081" s="2"/>
      <c r="E1081" s="2"/>
      <c r="F1081" s="2"/>
      <c r="G1081" s="2"/>
      <c r="H1081" s="2"/>
      <c r="I1081" s="2"/>
      <c r="J1081" s="2"/>
      <c r="K1081" s="2"/>
      <c r="L1081" s="2"/>
      <c r="M1081" s="2"/>
      <c r="N1081" s="2"/>
      <c r="O1081" s="2"/>
      <c r="P1081" s="2"/>
      <c r="Q1081" s="2"/>
      <c r="R1081" s="2"/>
      <c r="S1081" s="2"/>
    </row>
    <row r="1082" spans="1:19" ht="15.75" x14ac:dyDescent="0.25">
      <c r="A1082" s="24"/>
      <c r="B1082" s="2"/>
      <c r="C1082" s="2"/>
      <c r="D1082" s="2"/>
      <c r="E1082" s="2"/>
      <c r="F1082" s="2"/>
      <c r="G1082" s="2"/>
      <c r="H1082" s="2"/>
      <c r="I1082" s="2"/>
      <c r="J1082" s="2"/>
      <c r="K1082" s="2"/>
      <c r="L1082" s="2"/>
      <c r="M1082" s="2"/>
      <c r="N1082" s="2"/>
      <c r="O1082" s="2"/>
      <c r="P1082" s="2"/>
      <c r="Q1082" s="2"/>
      <c r="R1082" s="2"/>
      <c r="S1082" s="2"/>
    </row>
    <row r="1083" spans="1:19" ht="15.75" x14ac:dyDescent="0.25">
      <c r="A1083" s="24"/>
      <c r="B1083" s="2"/>
      <c r="C1083" s="2"/>
      <c r="D1083" s="2"/>
      <c r="E1083" s="2"/>
      <c r="F1083" s="2"/>
      <c r="G1083" s="2"/>
      <c r="H1083" s="2"/>
      <c r="I1083" s="2"/>
      <c r="J1083" s="2"/>
      <c r="K1083" s="2"/>
      <c r="L1083" s="2"/>
      <c r="M1083" s="2"/>
      <c r="N1083" s="2"/>
      <c r="O1083" s="2"/>
      <c r="P1083" s="2"/>
      <c r="Q1083" s="2"/>
      <c r="R1083" s="2"/>
      <c r="S1083" s="2"/>
    </row>
    <row r="1084" spans="1:19" ht="15.75" x14ac:dyDescent="0.25">
      <c r="A1084" s="24"/>
      <c r="B1084" s="2"/>
      <c r="C1084" s="2"/>
      <c r="D1084" s="2"/>
      <c r="E1084" s="2"/>
      <c r="F1084" s="2"/>
      <c r="G1084" s="2"/>
      <c r="H1084" s="2"/>
      <c r="I1084" s="2"/>
      <c r="J1084" s="2"/>
      <c r="K1084" s="2"/>
      <c r="L1084" s="2"/>
      <c r="M1084" s="2"/>
      <c r="N1084" s="2"/>
      <c r="O1084" s="2"/>
      <c r="P1084" s="2"/>
      <c r="Q1084" s="2"/>
      <c r="R1084" s="2"/>
      <c r="S1084" s="2"/>
    </row>
    <row r="1085" spans="1:19" ht="15.75" x14ac:dyDescent="0.25">
      <c r="A1085" s="24"/>
      <c r="B1085" s="2"/>
      <c r="C1085" s="2"/>
      <c r="D1085" s="2"/>
      <c r="E1085" s="2"/>
      <c r="F1085" s="2"/>
      <c r="G1085" s="2"/>
      <c r="H1085" s="2"/>
      <c r="I1085" s="2"/>
      <c r="J1085" s="2"/>
      <c r="K1085" s="2"/>
      <c r="L1085" s="2"/>
      <c r="M1085" s="2"/>
      <c r="N1085" s="2"/>
      <c r="O1085" s="2"/>
      <c r="P1085" s="2"/>
      <c r="Q1085" s="2"/>
      <c r="R1085" s="2"/>
      <c r="S1085" s="2"/>
    </row>
    <row r="1086" spans="1:19" ht="15.75" x14ac:dyDescent="0.25">
      <c r="A1086" s="24"/>
      <c r="B1086" s="2"/>
      <c r="C1086" s="2"/>
      <c r="D1086" s="2"/>
      <c r="E1086" s="2"/>
      <c r="F1086" s="2"/>
      <c r="G1086" s="2"/>
      <c r="H1086" s="2"/>
      <c r="I1086" s="2"/>
      <c r="J1086" s="2"/>
      <c r="K1086" s="2"/>
      <c r="L1086" s="2"/>
      <c r="M1086" s="2"/>
      <c r="N1086" s="2"/>
      <c r="O1086" s="2"/>
      <c r="P1086" s="2"/>
      <c r="Q1086" s="2"/>
      <c r="R1086" s="2"/>
      <c r="S1086" s="2"/>
    </row>
    <row r="1087" spans="1:19" ht="15.75" x14ac:dyDescent="0.25">
      <c r="A1087" s="24"/>
      <c r="B1087" s="2"/>
      <c r="C1087" s="2"/>
      <c r="D1087" s="2"/>
      <c r="E1087" s="2"/>
      <c r="F1087" s="2"/>
      <c r="G1087" s="2"/>
      <c r="H1087" s="2"/>
      <c r="I1087" s="2"/>
      <c r="J1087" s="2"/>
      <c r="K1087" s="2"/>
      <c r="L1087" s="2"/>
      <c r="M1087" s="2"/>
      <c r="N1087" s="2"/>
      <c r="O1087" s="2"/>
      <c r="P1087" s="2"/>
      <c r="Q1087" s="2"/>
      <c r="R1087" s="2"/>
      <c r="S1087" s="2"/>
    </row>
    <row r="1088" spans="1:19" ht="15.75" x14ac:dyDescent="0.25">
      <c r="A1088" s="24"/>
      <c r="B1088" s="2"/>
      <c r="C1088" s="2"/>
      <c r="D1088" s="2"/>
      <c r="E1088" s="2"/>
      <c r="F1088" s="2"/>
      <c r="G1088" s="2"/>
      <c r="H1088" s="2"/>
      <c r="I1088" s="2"/>
      <c r="J1088" s="2"/>
      <c r="K1088" s="2"/>
      <c r="L1088" s="2"/>
      <c r="M1088" s="2"/>
      <c r="N1088" s="2"/>
      <c r="O1088" s="2"/>
      <c r="P1088" s="2"/>
      <c r="Q1088" s="2"/>
      <c r="R1088" s="2"/>
      <c r="S1088" s="2"/>
    </row>
    <row r="1089" spans="1:19" ht="15.75" x14ac:dyDescent="0.25">
      <c r="A1089" s="24"/>
      <c r="B1089" s="2"/>
      <c r="C1089" s="2"/>
      <c r="D1089" s="2"/>
      <c r="E1089" s="2"/>
      <c r="F1089" s="2"/>
      <c r="G1089" s="2"/>
      <c r="H1089" s="2"/>
      <c r="I1089" s="2"/>
      <c r="J1089" s="2"/>
      <c r="K1089" s="2"/>
      <c r="L1089" s="2"/>
      <c r="M1089" s="2"/>
      <c r="N1089" s="2"/>
      <c r="O1089" s="2"/>
      <c r="P1089" s="2"/>
      <c r="Q1089" s="2"/>
      <c r="R1089" s="2"/>
      <c r="S1089" s="2"/>
    </row>
    <row r="1090" spans="1:19" ht="15.75" x14ac:dyDescent="0.25">
      <c r="A1090" s="24"/>
      <c r="B1090" s="2"/>
      <c r="C1090" s="2"/>
      <c r="D1090" s="2"/>
      <c r="E1090" s="2"/>
      <c r="F1090" s="2"/>
      <c r="G1090" s="2"/>
      <c r="H1090" s="2"/>
      <c r="I1090" s="2"/>
      <c r="J1090" s="2"/>
      <c r="K1090" s="2"/>
      <c r="L1090" s="2"/>
      <c r="M1090" s="2"/>
      <c r="N1090" s="2"/>
      <c r="O1090" s="2"/>
      <c r="P1090" s="2"/>
      <c r="Q1090" s="2"/>
      <c r="R1090" s="2"/>
      <c r="S1090" s="2"/>
    </row>
    <row r="1091" spans="1:19" ht="15.75" x14ac:dyDescent="0.25">
      <c r="A1091" s="24"/>
      <c r="B1091" s="2"/>
      <c r="C1091" s="2"/>
      <c r="D1091" s="2"/>
      <c r="E1091" s="2"/>
      <c r="F1091" s="2"/>
      <c r="G1091" s="2"/>
      <c r="H1091" s="2"/>
      <c r="I1091" s="2"/>
      <c r="J1091" s="2"/>
      <c r="K1091" s="2"/>
      <c r="L1091" s="2"/>
      <c r="M1091" s="2"/>
      <c r="N1091" s="2"/>
      <c r="O1091" s="2"/>
      <c r="P1091" s="2"/>
      <c r="Q1091" s="2"/>
      <c r="R1091" s="2"/>
      <c r="S1091" s="2"/>
    </row>
    <row r="1092" spans="1:19" ht="15.75" x14ac:dyDescent="0.25">
      <c r="A1092" s="24"/>
      <c r="B1092" s="2"/>
      <c r="C1092" s="2"/>
      <c r="D1092" s="2"/>
      <c r="E1092" s="2"/>
      <c r="F1092" s="2"/>
      <c r="G1092" s="2"/>
      <c r="H1092" s="2"/>
      <c r="I1092" s="2"/>
      <c r="J1092" s="2"/>
      <c r="K1092" s="2"/>
      <c r="L1092" s="2"/>
      <c r="M1092" s="2"/>
      <c r="N1092" s="2"/>
      <c r="O1092" s="2"/>
      <c r="P1092" s="2"/>
      <c r="Q1092" s="2"/>
      <c r="R1092" s="2"/>
      <c r="S1092" s="2"/>
    </row>
    <row r="1093" spans="1:19" ht="15.75" x14ac:dyDescent="0.25">
      <c r="A1093" s="24"/>
      <c r="B1093" s="2"/>
      <c r="C1093" s="2"/>
      <c r="D1093" s="2"/>
      <c r="E1093" s="2"/>
      <c r="F1093" s="2"/>
      <c r="G1093" s="2"/>
      <c r="H1093" s="2"/>
      <c r="I1093" s="2"/>
      <c r="J1093" s="2"/>
      <c r="K1093" s="2"/>
      <c r="L1093" s="2"/>
      <c r="M1093" s="2"/>
      <c r="N1093" s="2"/>
      <c r="O1093" s="2"/>
      <c r="P1093" s="2"/>
      <c r="Q1093" s="2"/>
      <c r="R1093" s="2"/>
      <c r="S1093" s="2"/>
    </row>
    <row r="1094" spans="1:19" ht="15.75" x14ac:dyDescent="0.25">
      <c r="A1094" s="24"/>
      <c r="B1094" s="2"/>
      <c r="C1094" s="2"/>
      <c r="D1094" s="2"/>
      <c r="E1094" s="2"/>
      <c r="F1094" s="2"/>
      <c r="G1094" s="2"/>
      <c r="H1094" s="2"/>
      <c r="I1094" s="2"/>
      <c r="J1094" s="2"/>
      <c r="K1094" s="2"/>
      <c r="L1094" s="2"/>
      <c r="M1094" s="2"/>
      <c r="N1094" s="2"/>
      <c r="O1094" s="2"/>
      <c r="P1094" s="2"/>
      <c r="Q1094" s="2"/>
      <c r="R1094" s="2"/>
      <c r="S1094" s="2"/>
    </row>
    <row r="1095" spans="1:19" ht="15.75" x14ac:dyDescent="0.25">
      <c r="A1095" s="24"/>
      <c r="B1095" s="2"/>
      <c r="C1095" s="2"/>
      <c r="D1095" s="2"/>
      <c r="E1095" s="2"/>
      <c r="F1095" s="2"/>
      <c r="G1095" s="2"/>
      <c r="H1095" s="2"/>
      <c r="I1095" s="2"/>
      <c r="J1095" s="2"/>
      <c r="K1095" s="2"/>
      <c r="L1095" s="2"/>
      <c r="M1095" s="2"/>
      <c r="N1095" s="2"/>
      <c r="O1095" s="2"/>
      <c r="P1095" s="2"/>
      <c r="Q1095" s="2"/>
      <c r="R1095" s="2"/>
      <c r="S1095" s="2"/>
    </row>
    <row r="1096" spans="1:19" ht="15.75" x14ac:dyDescent="0.25">
      <c r="A1096" s="24"/>
      <c r="B1096" s="2"/>
      <c r="C1096" s="2"/>
      <c r="D1096" s="2"/>
      <c r="E1096" s="2"/>
      <c r="F1096" s="2"/>
      <c r="G1096" s="2"/>
      <c r="H1096" s="2"/>
      <c r="I1096" s="2"/>
      <c r="J1096" s="2"/>
      <c r="K1096" s="2"/>
      <c r="L1096" s="2"/>
      <c r="M1096" s="2"/>
      <c r="N1096" s="2"/>
      <c r="O1096" s="2"/>
      <c r="P1096" s="2"/>
      <c r="Q1096" s="2"/>
      <c r="R1096" s="2"/>
      <c r="S1096" s="2"/>
    </row>
    <row r="1097" spans="1:19" ht="15.75" x14ac:dyDescent="0.25">
      <c r="A1097" s="24"/>
      <c r="B1097" s="2"/>
      <c r="C1097" s="2"/>
      <c r="D1097" s="2"/>
      <c r="E1097" s="2"/>
      <c r="F1097" s="2"/>
      <c r="G1097" s="2"/>
      <c r="H1097" s="2"/>
      <c r="I1097" s="2"/>
      <c r="J1097" s="2"/>
      <c r="K1097" s="2"/>
      <c r="L1097" s="2"/>
      <c r="M1097" s="2"/>
      <c r="N1097" s="2"/>
      <c r="O1097" s="2"/>
      <c r="P1097" s="2"/>
      <c r="Q1097" s="2"/>
      <c r="R1097" s="2"/>
      <c r="S1097" s="2"/>
    </row>
    <row r="1098" spans="1:19" ht="15.75" x14ac:dyDescent="0.25">
      <c r="A1098" s="24"/>
      <c r="B1098" s="2"/>
      <c r="C1098" s="2"/>
      <c r="D1098" s="2"/>
      <c r="E1098" s="2"/>
      <c r="F1098" s="2"/>
      <c r="G1098" s="2"/>
      <c r="H1098" s="2"/>
      <c r="I1098" s="2"/>
      <c r="J1098" s="2"/>
      <c r="K1098" s="2"/>
      <c r="L1098" s="2"/>
      <c r="M1098" s="2"/>
      <c r="N1098" s="2"/>
      <c r="O1098" s="2"/>
      <c r="P1098" s="2"/>
      <c r="Q1098" s="2"/>
      <c r="R1098" s="2"/>
      <c r="S1098" s="2"/>
    </row>
    <row r="1099" spans="1:19" ht="15.75" x14ac:dyDescent="0.25">
      <c r="A1099" s="24"/>
      <c r="B1099" s="2"/>
      <c r="C1099" s="2"/>
      <c r="D1099" s="2"/>
      <c r="E1099" s="2"/>
      <c r="F1099" s="2"/>
      <c r="G1099" s="2"/>
      <c r="H1099" s="2"/>
      <c r="I1099" s="2"/>
      <c r="J1099" s="2"/>
      <c r="K1099" s="2"/>
      <c r="L1099" s="2"/>
      <c r="M1099" s="2"/>
      <c r="N1099" s="2"/>
      <c r="O1099" s="2"/>
      <c r="P1099" s="2"/>
      <c r="Q1099" s="2"/>
      <c r="R1099" s="2"/>
      <c r="S1099" s="2"/>
    </row>
    <row r="1100" spans="1:19" ht="15.75" x14ac:dyDescent="0.25">
      <c r="A1100" s="24"/>
      <c r="B1100" s="2"/>
      <c r="C1100" s="2"/>
      <c r="D1100" s="2"/>
      <c r="E1100" s="2"/>
      <c r="F1100" s="2"/>
      <c r="G1100" s="2"/>
      <c r="H1100" s="2"/>
      <c r="I1100" s="2"/>
      <c r="J1100" s="2"/>
      <c r="K1100" s="2"/>
      <c r="L1100" s="2"/>
      <c r="M1100" s="2"/>
      <c r="N1100" s="2"/>
      <c r="O1100" s="2"/>
      <c r="P1100" s="2"/>
      <c r="Q1100" s="2"/>
      <c r="R1100" s="2"/>
      <c r="S1100" s="2"/>
    </row>
    <row r="1101" spans="1:19" ht="15.75" x14ac:dyDescent="0.25">
      <c r="A1101" s="24"/>
      <c r="B1101" s="2"/>
      <c r="C1101" s="2"/>
      <c r="D1101" s="2"/>
      <c r="E1101" s="2"/>
      <c r="F1101" s="2"/>
      <c r="G1101" s="2"/>
      <c r="H1101" s="2"/>
      <c r="I1101" s="2"/>
      <c r="J1101" s="2"/>
      <c r="K1101" s="2"/>
      <c r="L1101" s="2"/>
      <c r="M1101" s="2"/>
      <c r="N1101" s="2"/>
      <c r="O1101" s="2"/>
      <c r="P1101" s="2"/>
      <c r="Q1101" s="2"/>
      <c r="R1101" s="2"/>
      <c r="S1101" s="2"/>
    </row>
    <row r="1102" spans="1:19" ht="15.75" x14ac:dyDescent="0.25">
      <c r="A1102" s="24"/>
      <c r="B1102" s="2"/>
      <c r="C1102" s="2"/>
      <c r="D1102" s="2"/>
      <c r="E1102" s="2"/>
      <c r="F1102" s="2"/>
      <c r="G1102" s="2"/>
      <c r="H1102" s="2"/>
      <c r="I1102" s="2"/>
      <c r="J1102" s="2"/>
      <c r="K1102" s="2"/>
      <c r="L1102" s="2"/>
      <c r="M1102" s="2"/>
      <c r="N1102" s="2"/>
      <c r="O1102" s="2"/>
      <c r="P1102" s="2"/>
      <c r="Q1102" s="2"/>
      <c r="R1102" s="2"/>
      <c r="S1102" s="2"/>
    </row>
    <row r="1103" spans="1:19" ht="15.75" x14ac:dyDescent="0.25">
      <c r="A1103" s="24"/>
      <c r="B1103" s="2"/>
      <c r="C1103" s="2"/>
      <c r="D1103" s="2"/>
      <c r="E1103" s="2"/>
      <c r="F1103" s="2"/>
      <c r="G1103" s="2"/>
      <c r="H1103" s="2"/>
      <c r="I1103" s="2"/>
      <c r="J1103" s="2"/>
      <c r="K1103" s="2"/>
      <c r="L1103" s="2"/>
      <c r="M1103" s="2"/>
      <c r="N1103" s="2"/>
      <c r="O1103" s="2"/>
      <c r="P1103" s="2"/>
      <c r="Q1103" s="2"/>
      <c r="R1103" s="2"/>
      <c r="S1103" s="2"/>
    </row>
    <row r="1104" spans="1:19" ht="15.75" x14ac:dyDescent="0.25">
      <c r="A1104" s="24"/>
      <c r="B1104" s="2"/>
      <c r="C1104" s="2"/>
      <c r="D1104" s="2"/>
      <c r="E1104" s="2"/>
      <c r="F1104" s="2"/>
      <c r="G1104" s="2"/>
      <c r="H1104" s="2"/>
      <c r="I1104" s="2"/>
      <c r="J1104" s="2"/>
      <c r="K1104" s="2"/>
      <c r="L1104" s="2"/>
      <c r="M1104" s="2"/>
      <c r="N1104" s="2"/>
      <c r="O1104" s="2"/>
      <c r="P1104" s="2"/>
      <c r="Q1104" s="2"/>
      <c r="R1104" s="2"/>
      <c r="S1104" s="2"/>
    </row>
    <row r="1105" spans="1:19" ht="15.75" x14ac:dyDescent="0.25">
      <c r="A1105" s="24"/>
      <c r="B1105" s="2"/>
      <c r="C1105" s="2"/>
      <c r="D1105" s="2"/>
      <c r="E1105" s="2"/>
      <c r="F1105" s="2"/>
      <c r="G1105" s="2"/>
      <c r="H1105" s="2"/>
      <c r="I1105" s="2"/>
      <c r="J1105" s="2"/>
      <c r="K1105" s="2"/>
      <c r="L1105" s="2"/>
      <c r="M1105" s="2"/>
      <c r="N1105" s="2"/>
      <c r="O1105" s="2"/>
      <c r="P1105" s="2"/>
      <c r="Q1105" s="2"/>
      <c r="R1105" s="2"/>
      <c r="S1105" s="2"/>
    </row>
    <row r="1106" spans="1:19" ht="15.75" x14ac:dyDescent="0.25">
      <c r="A1106" s="24"/>
      <c r="B1106" s="2"/>
      <c r="C1106" s="2"/>
      <c r="D1106" s="2"/>
      <c r="E1106" s="2"/>
      <c r="F1106" s="2"/>
      <c r="G1106" s="2"/>
      <c r="H1106" s="2"/>
      <c r="I1106" s="2"/>
      <c r="J1106" s="2"/>
      <c r="K1106" s="2"/>
      <c r="L1106" s="2"/>
      <c r="M1106" s="2"/>
      <c r="N1106" s="2"/>
      <c r="O1106" s="2"/>
      <c r="P1106" s="2"/>
      <c r="Q1106" s="2"/>
      <c r="R1106" s="2"/>
      <c r="S1106" s="2"/>
    </row>
    <row r="1107" spans="1:19" ht="15.75" x14ac:dyDescent="0.25">
      <c r="A1107" s="24"/>
      <c r="B1107" s="2"/>
      <c r="C1107" s="2"/>
      <c r="D1107" s="2"/>
      <c r="E1107" s="2"/>
      <c r="F1107" s="2"/>
      <c r="G1107" s="2"/>
      <c r="H1107" s="2"/>
      <c r="I1107" s="2"/>
      <c r="J1107" s="2"/>
      <c r="K1107" s="2"/>
      <c r="L1107" s="2"/>
      <c r="M1107" s="2"/>
      <c r="N1107" s="2"/>
      <c r="O1107" s="2"/>
      <c r="P1107" s="2"/>
      <c r="Q1107" s="2"/>
      <c r="R1107" s="2"/>
      <c r="S1107" s="2"/>
    </row>
    <row r="1108" spans="1:19" ht="15.75" x14ac:dyDescent="0.25">
      <c r="A1108" s="24"/>
      <c r="B1108" s="2"/>
      <c r="C1108" s="2"/>
      <c r="D1108" s="2"/>
      <c r="E1108" s="2"/>
      <c r="F1108" s="2"/>
      <c r="G1108" s="2"/>
      <c r="H1108" s="2"/>
      <c r="I1108" s="2"/>
      <c r="J1108" s="2"/>
      <c r="K1108" s="2"/>
      <c r="L1108" s="2"/>
      <c r="M1108" s="2"/>
      <c r="N1108" s="2"/>
      <c r="O1108" s="2"/>
      <c r="P1108" s="2"/>
      <c r="Q1108" s="2"/>
      <c r="R1108" s="2"/>
      <c r="S1108" s="2"/>
    </row>
    <row r="1109" spans="1:19" ht="15.75" x14ac:dyDescent="0.25">
      <c r="A1109" s="24"/>
      <c r="B1109" s="2"/>
      <c r="C1109" s="2"/>
      <c r="D1109" s="2"/>
      <c r="E1109" s="2"/>
      <c r="F1109" s="2"/>
      <c r="G1109" s="2"/>
      <c r="H1109" s="2"/>
      <c r="I1109" s="2"/>
      <c r="J1109" s="2"/>
      <c r="K1109" s="2"/>
      <c r="L1109" s="2"/>
      <c r="M1109" s="2"/>
      <c r="N1109" s="2"/>
      <c r="O1109" s="2"/>
      <c r="P1109" s="2"/>
      <c r="Q1109" s="2"/>
      <c r="R1109" s="2"/>
      <c r="S1109" s="2"/>
    </row>
    <row r="1110" spans="1:19" ht="15.75" x14ac:dyDescent="0.25">
      <c r="A1110" s="24"/>
      <c r="B1110" s="2"/>
      <c r="C1110" s="2"/>
      <c r="D1110" s="2"/>
      <c r="E1110" s="2"/>
      <c r="F1110" s="2"/>
      <c r="G1110" s="2"/>
      <c r="H1110" s="2"/>
      <c r="I1110" s="2"/>
      <c r="J1110" s="2"/>
      <c r="K1110" s="2"/>
      <c r="L1110" s="2"/>
      <c r="M1110" s="2"/>
      <c r="N1110" s="2"/>
      <c r="O1110" s="2"/>
      <c r="P1110" s="2"/>
      <c r="Q1110" s="2"/>
      <c r="R1110" s="2"/>
      <c r="S1110" s="2"/>
    </row>
    <row r="1111" spans="1:19" ht="15.75" x14ac:dyDescent="0.25">
      <c r="A1111" s="24"/>
      <c r="B1111" s="2"/>
      <c r="C1111" s="2"/>
      <c r="D1111" s="2"/>
      <c r="E1111" s="2"/>
      <c r="F1111" s="2"/>
      <c r="G1111" s="2"/>
      <c r="H1111" s="2"/>
      <c r="I1111" s="2"/>
      <c r="J1111" s="2"/>
      <c r="K1111" s="2"/>
      <c r="L1111" s="2"/>
      <c r="M1111" s="2"/>
      <c r="N1111" s="2"/>
      <c r="O1111" s="2"/>
      <c r="P1111" s="2"/>
      <c r="Q1111" s="2"/>
      <c r="R1111" s="2"/>
      <c r="S1111" s="2"/>
    </row>
    <row r="1112" spans="1:19" ht="15.75" x14ac:dyDescent="0.25">
      <c r="A1112" s="24"/>
      <c r="B1112" s="2"/>
      <c r="C1112" s="2"/>
      <c r="D1112" s="2"/>
      <c r="E1112" s="2"/>
      <c r="F1112" s="2"/>
      <c r="G1112" s="2"/>
      <c r="H1112" s="2"/>
      <c r="I1112" s="2"/>
      <c r="J1112" s="2"/>
      <c r="K1112" s="2"/>
      <c r="L1112" s="2"/>
      <c r="M1112" s="2"/>
      <c r="N1112" s="2"/>
      <c r="O1112" s="2"/>
      <c r="P1112" s="2"/>
      <c r="Q1112" s="2"/>
      <c r="R1112" s="2"/>
      <c r="S1112" s="2"/>
    </row>
    <row r="1113" spans="1:19" ht="15.75" x14ac:dyDescent="0.25">
      <c r="A1113" s="24"/>
      <c r="B1113" s="2"/>
      <c r="C1113" s="2"/>
      <c r="D1113" s="2"/>
      <c r="E1113" s="2"/>
      <c r="F1113" s="2"/>
      <c r="G1113" s="2"/>
      <c r="H1113" s="2"/>
      <c r="I1113" s="2"/>
      <c r="J1113" s="2"/>
      <c r="K1113" s="2"/>
      <c r="L1113" s="2"/>
      <c r="M1113" s="2"/>
      <c r="N1113" s="2"/>
      <c r="O1113" s="2"/>
      <c r="P1113" s="2"/>
      <c r="Q1113" s="2"/>
      <c r="R1113" s="2"/>
      <c r="S1113" s="2"/>
    </row>
    <row r="1114" spans="1:19" ht="15.75" x14ac:dyDescent="0.25">
      <c r="A1114" s="24"/>
      <c r="B1114" s="2"/>
      <c r="C1114" s="2"/>
      <c r="D1114" s="2"/>
      <c r="E1114" s="2"/>
      <c r="F1114" s="2"/>
      <c r="G1114" s="2"/>
      <c r="H1114" s="2"/>
      <c r="I1114" s="2"/>
      <c r="J1114" s="2"/>
      <c r="K1114" s="2"/>
      <c r="L1114" s="2"/>
      <c r="M1114" s="2"/>
      <c r="N1114" s="2"/>
      <c r="O1114" s="2"/>
      <c r="P1114" s="2"/>
      <c r="Q1114" s="2"/>
      <c r="R1114" s="2"/>
      <c r="S1114" s="2"/>
    </row>
    <row r="1115" spans="1:19" ht="15.75" x14ac:dyDescent="0.25">
      <c r="A1115" s="24"/>
      <c r="B1115" s="2"/>
      <c r="C1115" s="2"/>
      <c r="D1115" s="2"/>
      <c r="E1115" s="2"/>
      <c r="F1115" s="2"/>
      <c r="G1115" s="2"/>
      <c r="H1115" s="2"/>
      <c r="I1115" s="2"/>
      <c r="J1115" s="2"/>
      <c r="K1115" s="2"/>
      <c r="L1115" s="2"/>
      <c r="M1115" s="2"/>
      <c r="N1115" s="2"/>
      <c r="O1115" s="2"/>
      <c r="P1115" s="2"/>
      <c r="Q1115" s="2"/>
      <c r="R1115" s="2"/>
      <c r="S1115" s="2"/>
    </row>
    <row r="1116" spans="1:19" ht="15.75" x14ac:dyDescent="0.25">
      <c r="A1116" s="24"/>
      <c r="B1116" s="2"/>
      <c r="C1116" s="2"/>
      <c r="D1116" s="2"/>
      <c r="E1116" s="2"/>
      <c r="F1116" s="2"/>
      <c r="G1116" s="2"/>
      <c r="H1116" s="2"/>
      <c r="I1116" s="2"/>
      <c r="J1116" s="2"/>
      <c r="K1116" s="2"/>
      <c r="L1116" s="2"/>
      <c r="M1116" s="2"/>
      <c r="N1116" s="2"/>
      <c r="O1116" s="2"/>
      <c r="P1116" s="2"/>
      <c r="Q1116" s="2"/>
      <c r="R1116" s="2"/>
      <c r="S1116" s="2"/>
    </row>
    <row r="1117" spans="1:19" ht="15.75" x14ac:dyDescent="0.25">
      <c r="A1117" s="24"/>
      <c r="B1117" s="2"/>
      <c r="C1117" s="2"/>
      <c r="D1117" s="2"/>
      <c r="E1117" s="2"/>
      <c r="F1117" s="2"/>
      <c r="G1117" s="2"/>
      <c r="H1117" s="2"/>
      <c r="I1117" s="2"/>
      <c r="J1117" s="2"/>
      <c r="K1117" s="2"/>
      <c r="L1117" s="2"/>
      <c r="M1117" s="2"/>
      <c r="N1117" s="2"/>
      <c r="O1117" s="2"/>
      <c r="P1117" s="2"/>
      <c r="Q1117" s="2"/>
      <c r="R1117" s="2"/>
      <c r="S1117" s="2"/>
    </row>
    <row r="1118" spans="1:19" ht="15.75" x14ac:dyDescent="0.25">
      <c r="A1118" s="24"/>
      <c r="B1118" s="2"/>
      <c r="C1118" s="2"/>
      <c r="D1118" s="2"/>
      <c r="E1118" s="2"/>
      <c r="F1118" s="2"/>
      <c r="G1118" s="2"/>
      <c r="H1118" s="2"/>
      <c r="I1118" s="2"/>
      <c r="J1118" s="2"/>
      <c r="K1118" s="2"/>
      <c r="L1118" s="2"/>
      <c r="M1118" s="2"/>
      <c r="N1118" s="2"/>
      <c r="O1118" s="2"/>
      <c r="P1118" s="2"/>
      <c r="Q1118" s="2"/>
      <c r="R1118" s="2"/>
      <c r="S1118" s="2"/>
    </row>
    <row r="1119" spans="1:19" ht="15.75" x14ac:dyDescent="0.25">
      <c r="A1119" s="24"/>
      <c r="B1119" s="2"/>
      <c r="C1119" s="2"/>
      <c r="D1119" s="2"/>
      <c r="E1119" s="2"/>
      <c r="F1119" s="2"/>
      <c r="G1119" s="2"/>
      <c r="H1119" s="2"/>
      <c r="I1119" s="2"/>
      <c r="J1119" s="2"/>
      <c r="K1119" s="2"/>
      <c r="L1119" s="2"/>
      <c r="M1119" s="2"/>
      <c r="N1119" s="2"/>
      <c r="O1119" s="2"/>
      <c r="P1119" s="2"/>
      <c r="Q1119" s="2"/>
      <c r="R1119" s="2"/>
      <c r="S1119" s="2"/>
    </row>
    <row r="1120" spans="1:19" ht="15.75" x14ac:dyDescent="0.25">
      <c r="A1120" s="24"/>
      <c r="B1120" s="2"/>
      <c r="C1120" s="2"/>
      <c r="D1120" s="2"/>
      <c r="E1120" s="2"/>
      <c r="F1120" s="2"/>
      <c r="G1120" s="2"/>
      <c r="H1120" s="2"/>
      <c r="I1120" s="2"/>
      <c r="J1120" s="2"/>
      <c r="K1120" s="2"/>
      <c r="L1120" s="2"/>
      <c r="M1120" s="2"/>
      <c r="N1120" s="2"/>
      <c r="O1120" s="2"/>
      <c r="P1120" s="2"/>
      <c r="Q1120" s="2"/>
      <c r="R1120" s="2"/>
      <c r="S1120" s="2"/>
    </row>
    <row r="1121" spans="1:19" ht="15.75" x14ac:dyDescent="0.25">
      <c r="A1121" s="24"/>
      <c r="B1121" s="2"/>
      <c r="C1121" s="2"/>
      <c r="D1121" s="2"/>
      <c r="E1121" s="2"/>
      <c r="F1121" s="2"/>
      <c r="G1121" s="2"/>
      <c r="H1121" s="2"/>
      <c r="I1121" s="2"/>
      <c r="J1121" s="2"/>
      <c r="K1121" s="2"/>
      <c r="L1121" s="2"/>
      <c r="M1121" s="2"/>
      <c r="N1121" s="2"/>
      <c r="O1121" s="2"/>
      <c r="P1121" s="2"/>
      <c r="Q1121" s="2"/>
      <c r="R1121" s="2"/>
      <c r="S1121" s="2"/>
    </row>
    <row r="1122" spans="1:19" ht="15.75" x14ac:dyDescent="0.25">
      <c r="A1122" s="24"/>
      <c r="B1122" s="2"/>
      <c r="C1122" s="2"/>
      <c r="D1122" s="2"/>
      <c r="E1122" s="2"/>
      <c r="F1122" s="2"/>
      <c r="G1122" s="2"/>
      <c r="H1122" s="2"/>
      <c r="I1122" s="2"/>
      <c r="J1122" s="2"/>
      <c r="K1122" s="2"/>
      <c r="L1122" s="2"/>
      <c r="M1122" s="2"/>
      <c r="N1122" s="2"/>
      <c r="O1122" s="2"/>
      <c r="P1122" s="2"/>
      <c r="Q1122" s="2"/>
      <c r="R1122" s="2"/>
      <c r="S1122" s="2"/>
    </row>
    <row r="1123" spans="1:19" ht="15.75" x14ac:dyDescent="0.25">
      <c r="A1123" s="24"/>
      <c r="B1123" s="2"/>
      <c r="C1123" s="2"/>
      <c r="D1123" s="2"/>
      <c r="E1123" s="2"/>
      <c r="F1123" s="2"/>
      <c r="G1123" s="2"/>
      <c r="H1123" s="2"/>
      <c r="I1123" s="2"/>
      <c r="J1123" s="2"/>
      <c r="K1123" s="2"/>
      <c r="L1123" s="2"/>
      <c r="M1123" s="2"/>
      <c r="N1123" s="2"/>
      <c r="O1123" s="2"/>
      <c r="P1123" s="2"/>
      <c r="Q1123" s="2"/>
      <c r="R1123" s="2"/>
      <c r="S1123" s="2"/>
    </row>
    <row r="1124" spans="1:19" ht="15.75" x14ac:dyDescent="0.25">
      <c r="A1124" s="24"/>
      <c r="B1124" s="2"/>
      <c r="C1124" s="2"/>
      <c r="D1124" s="2"/>
      <c r="E1124" s="2"/>
      <c r="F1124" s="2"/>
      <c r="G1124" s="2"/>
      <c r="H1124" s="2"/>
      <c r="I1124" s="2"/>
      <c r="J1124" s="2"/>
      <c r="K1124" s="2"/>
      <c r="L1124" s="2"/>
      <c r="M1124" s="2"/>
      <c r="N1124" s="2"/>
      <c r="O1124" s="2"/>
      <c r="P1124" s="2"/>
      <c r="Q1124" s="2"/>
      <c r="R1124" s="2"/>
      <c r="S1124" s="2"/>
    </row>
    <row r="1125" spans="1:19" ht="15.75" x14ac:dyDescent="0.25">
      <c r="A1125" s="24"/>
      <c r="B1125" s="2"/>
      <c r="C1125" s="2"/>
      <c r="D1125" s="2"/>
      <c r="E1125" s="2"/>
      <c r="F1125" s="2"/>
      <c r="G1125" s="2"/>
      <c r="H1125" s="2"/>
      <c r="I1125" s="2"/>
      <c r="J1125" s="2"/>
      <c r="K1125" s="2"/>
      <c r="L1125" s="2"/>
      <c r="M1125" s="2"/>
      <c r="N1125" s="2"/>
      <c r="O1125" s="2"/>
      <c r="P1125" s="2"/>
      <c r="Q1125" s="2"/>
      <c r="R1125" s="2"/>
      <c r="S1125" s="2"/>
    </row>
    <row r="1126" spans="1:19" ht="15.75" x14ac:dyDescent="0.25">
      <c r="A1126" s="24"/>
      <c r="B1126" s="2"/>
      <c r="C1126" s="2"/>
      <c r="D1126" s="2"/>
      <c r="E1126" s="2"/>
      <c r="F1126" s="2"/>
      <c r="G1126" s="2"/>
      <c r="H1126" s="2"/>
      <c r="I1126" s="2"/>
      <c r="J1126" s="2"/>
      <c r="K1126" s="2"/>
      <c r="L1126" s="2"/>
      <c r="M1126" s="2"/>
      <c r="N1126" s="2"/>
      <c r="O1126" s="2"/>
      <c r="P1126" s="2"/>
      <c r="Q1126" s="2"/>
      <c r="R1126" s="2"/>
      <c r="S1126" s="2"/>
    </row>
    <row r="1127" spans="1:19" ht="15.75" x14ac:dyDescent="0.25">
      <c r="A1127" s="24"/>
      <c r="B1127" s="2"/>
      <c r="C1127" s="2"/>
      <c r="D1127" s="2"/>
      <c r="E1127" s="2"/>
      <c r="F1127" s="2"/>
      <c r="G1127" s="2"/>
      <c r="H1127" s="2"/>
      <c r="I1127" s="2"/>
      <c r="J1127" s="2"/>
      <c r="K1127" s="2"/>
      <c r="L1127" s="2"/>
      <c r="M1127" s="2"/>
      <c r="N1127" s="2"/>
      <c r="O1127" s="2"/>
      <c r="P1127" s="2"/>
      <c r="Q1127" s="2"/>
      <c r="R1127" s="2"/>
      <c r="S1127" s="2"/>
    </row>
    <row r="1128" spans="1:19" ht="15.75" x14ac:dyDescent="0.25">
      <c r="A1128" s="24"/>
      <c r="B1128" s="2"/>
      <c r="C1128" s="2"/>
      <c r="D1128" s="2"/>
      <c r="E1128" s="2"/>
      <c r="F1128" s="2"/>
      <c r="G1128" s="2"/>
      <c r="H1128" s="2"/>
      <c r="I1128" s="2"/>
      <c r="J1128" s="2"/>
      <c r="K1128" s="2"/>
      <c r="L1128" s="2"/>
      <c r="M1128" s="2"/>
      <c r="N1128" s="2"/>
      <c r="O1128" s="2"/>
      <c r="P1128" s="2"/>
      <c r="Q1128" s="2"/>
      <c r="R1128" s="2"/>
      <c r="S1128" s="2"/>
    </row>
    <row r="1129" spans="1:19" ht="15.75" x14ac:dyDescent="0.25">
      <c r="A1129" s="24"/>
      <c r="B1129" s="2"/>
      <c r="C1129" s="2"/>
      <c r="D1129" s="2"/>
      <c r="E1129" s="2"/>
      <c r="F1129" s="2"/>
      <c r="G1129" s="2"/>
      <c r="H1129" s="2"/>
      <c r="I1129" s="2"/>
      <c r="J1129" s="2"/>
      <c r="K1129" s="2"/>
      <c r="L1129" s="2"/>
      <c r="M1129" s="2"/>
      <c r="N1129" s="2"/>
      <c r="O1129" s="2"/>
      <c r="P1129" s="2"/>
      <c r="Q1129" s="2"/>
      <c r="R1129" s="2"/>
      <c r="S1129" s="2"/>
    </row>
    <row r="1130" spans="1:19" ht="15.75" x14ac:dyDescent="0.25">
      <c r="A1130" s="24"/>
      <c r="B1130" s="2"/>
      <c r="C1130" s="2"/>
      <c r="D1130" s="2"/>
      <c r="E1130" s="2"/>
      <c r="F1130" s="2"/>
      <c r="G1130" s="2"/>
      <c r="H1130" s="2"/>
      <c r="I1130" s="2"/>
      <c r="J1130" s="2"/>
      <c r="K1130" s="2"/>
      <c r="L1130" s="2"/>
      <c r="M1130" s="2"/>
      <c r="N1130" s="2"/>
      <c r="O1130" s="2"/>
      <c r="P1130" s="2"/>
      <c r="Q1130" s="2"/>
      <c r="R1130" s="2"/>
      <c r="S1130" s="2"/>
    </row>
    <row r="1131" spans="1:19" ht="15.75" x14ac:dyDescent="0.25">
      <c r="A1131" s="24"/>
      <c r="B1131" s="2"/>
      <c r="C1131" s="2"/>
      <c r="D1131" s="2"/>
      <c r="E1131" s="2"/>
      <c r="F1131" s="2"/>
      <c r="G1131" s="2"/>
      <c r="H1131" s="2"/>
      <c r="I1131" s="2"/>
      <c r="J1131" s="2"/>
      <c r="K1131" s="2"/>
      <c r="L1131" s="2"/>
      <c r="M1131" s="2"/>
      <c r="N1131" s="2"/>
      <c r="O1131" s="2"/>
      <c r="P1131" s="2"/>
      <c r="Q1131" s="2"/>
      <c r="R1131" s="2"/>
      <c r="S1131" s="2"/>
    </row>
    <row r="1132" spans="1:19" ht="15.75" x14ac:dyDescent="0.25">
      <c r="A1132" s="24"/>
      <c r="B1132" s="2"/>
      <c r="C1132" s="2"/>
      <c r="D1132" s="2"/>
      <c r="E1132" s="2"/>
      <c r="F1132" s="2"/>
      <c r="G1132" s="2"/>
      <c r="H1132" s="2"/>
      <c r="I1132" s="2"/>
      <c r="J1132" s="2"/>
      <c r="K1132" s="2"/>
      <c r="L1132" s="2"/>
      <c r="M1132" s="2"/>
      <c r="N1132" s="2"/>
      <c r="O1132" s="2"/>
      <c r="P1132" s="2"/>
      <c r="Q1132" s="2"/>
      <c r="R1132" s="2"/>
      <c r="S1132" s="2"/>
    </row>
    <row r="1133" spans="1:19" ht="15.75" x14ac:dyDescent="0.25">
      <c r="A1133" s="24"/>
      <c r="B1133" s="2"/>
      <c r="C1133" s="2"/>
      <c r="D1133" s="2"/>
      <c r="E1133" s="2"/>
      <c r="F1133" s="2"/>
      <c r="G1133" s="2"/>
      <c r="H1133" s="2"/>
      <c r="I1133" s="2"/>
      <c r="J1133" s="2"/>
      <c r="K1133" s="2"/>
      <c r="L1133" s="2"/>
      <c r="M1133" s="2"/>
      <c r="N1133" s="2"/>
      <c r="O1133" s="2"/>
      <c r="P1133" s="2"/>
      <c r="Q1133" s="2"/>
      <c r="R1133" s="2"/>
      <c r="S1133" s="2"/>
    </row>
    <row r="1134" spans="1:19" ht="15.75" x14ac:dyDescent="0.25">
      <c r="A1134" s="24"/>
      <c r="B1134" s="2"/>
      <c r="C1134" s="2"/>
      <c r="D1134" s="2"/>
      <c r="E1134" s="2"/>
      <c r="F1134" s="2"/>
      <c r="G1134" s="2"/>
      <c r="H1134" s="2"/>
      <c r="I1134" s="2"/>
      <c r="J1134" s="2"/>
      <c r="K1134" s="2"/>
      <c r="L1134" s="2"/>
      <c r="M1134" s="2"/>
      <c r="N1134" s="2"/>
      <c r="O1134" s="2"/>
      <c r="P1134" s="2"/>
      <c r="Q1134" s="2"/>
      <c r="R1134" s="2"/>
      <c r="S1134" s="2"/>
    </row>
    <row r="1135" spans="1:19" ht="15.75" x14ac:dyDescent="0.25">
      <c r="A1135" s="24"/>
      <c r="B1135" s="2"/>
      <c r="C1135" s="2"/>
      <c r="D1135" s="2"/>
      <c r="E1135" s="2"/>
      <c r="F1135" s="2"/>
      <c r="G1135" s="2"/>
      <c r="H1135" s="2"/>
      <c r="I1135" s="2"/>
      <c r="J1135" s="2"/>
      <c r="K1135" s="2"/>
      <c r="L1135" s="2"/>
      <c r="M1135" s="2"/>
      <c r="N1135" s="2"/>
      <c r="O1135" s="2"/>
      <c r="P1135" s="2"/>
      <c r="Q1135" s="2"/>
      <c r="R1135" s="2"/>
      <c r="S1135" s="2"/>
    </row>
    <row r="1136" spans="1:19" ht="15.75" x14ac:dyDescent="0.25">
      <c r="A1136" s="24"/>
      <c r="B1136" s="2"/>
      <c r="C1136" s="2"/>
      <c r="D1136" s="2"/>
      <c r="E1136" s="2"/>
      <c r="F1136" s="2"/>
      <c r="G1136" s="2"/>
      <c r="H1136" s="2"/>
      <c r="I1136" s="2"/>
      <c r="J1136" s="2"/>
      <c r="K1136" s="2"/>
      <c r="L1136" s="2"/>
      <c r="M1136" s="2"/>
      <c r="N1136" s="2"/>
      <c r="O1136" s="2"/>
      <c r="P1136" s="2"/>
      <c r="Q1136" s="2"/>
      <c r="R1136" s="2"/>
      <c r="S1136" s="2"/>
    </row>
    <row r="1137" spans="1:19" ht="15.75" x14ac:dyDescent="0.25">
      <c r="A1137" s="24"/>
      <c r="B1137" s="2"/>
      <c r="C1137" s="2"/>
      <c r="D1137" s="2"/>
      <c r="E1137" s="2"/>
      <c r="F1137" s="2"/>
      <c r="G1137" s="2"/>
      <c r="H1137" s="2"/>
      <c r="I1137" s="2"/>
      <c r="J1137" s="2"/>
      <c r="K1137" s="2"/>
      <c r="L1137" s="2"/>
      <c r="M1137" s="2"/>
      <c r="N1137" s="2"/>
      <c r="O1137" s="2"/>
      <c r="P1137" s="2"/>
      <c r="Q1137" s="2"/>
      <c r="R1137" s="2"/>
      <c r="S1137" s="2"/>
    </row>
    <row r="1138" spans="1:19" ht="15.75" x14ac:dyDescent="0.25">
      <c r="A1138" s="24"/>
      <c r="B1138" s="2"/>
      <c r="C1138" s="2"/>
      <c r="D1138" s="2"/>
      <c r="E1138" s="2"/>
      <c r="F1138" s="2"/>
      <c r="G1138" s="2"/>
      <c r="H1138" s="2"/>
      <c r="I1138" s="2"/>
      <c r="J1138" s="2"/>
      <c r="K1138" s="2"/>
      <c r="L1138" s="2"/>
      <c r="M1138" s="2"/>
      <c r="N1138" s="2"/>
      <c r="O1138" s="2"/>
      <c r="P1138" s="2"/>
      <c r="Q1138" s="2"/>
      <c r="R1138" s="2"/>
      <c r="S1138" s="2"/>
    </row>
    <row r="1139" spans="1:19" ht="15.75" x14ac:dyDescent="0.25">
      <c r="A1139" s="24"/>
      <c r="B1139" s="2"/>
      <c r="C1139" s="2"/>
      <c r="D1139" s="2"/>
      <c r="E1139" s="2"/>
      <c r="F1139" s="2"/>
      <c r="G1139" s="2"/>
      <c r="H1139" s="2"/>
      <c r="I1139" s="2"/>
      <c r="J1139" s="2"/>
      <c r="K1139" s="2"/>
      <c r="L1139" s="2"/>
      <c r="M1139" s="2"/>
      <c r="N1139" s="2"/>
      <c r="O1139" s="2"/>
      <c r="P1139" s="2"/>
      <c r="Q1139" s="2"/>
      <c r="R1139" s="2"/>
      <c r="S1139" s="2"/>
    </row>
    <row r="1140" spans="1:19" ht="15.75" x14ac:dyDescent="0.25">
      <c r="A1140" s="24"/>
      <c r="B1140" s="2"/>
      <c r="C1140" s="2"/>
      <c r="D1140" s="2"/>
      <c r="E1140" s="2"/>
      <c r="F1140" s="2"/>
      <c r="G1140" s="2"/>
      <c r="H1140" s="2"/>
      <c r="I1140" s="2"/>
      <c r="J1140" s="2"/>
      <c r="K1140" s="2"/>
      <c r="L1140" s="2"/>
      <c r="M1140" s="2"/>
      <c r="N1140" s="2"/>
      <c r="O1140" s="2"/>
      <c r="P1140" s="2"/>
      <c r="Q1140" s="2"/>
      <c r="R1140" s="2"/>
      <c r="S1140" s="2"/>
    </row>
    <row r="1141" spans="1:19" ht="15.75" x14ac:dyDescent="0.25">
      <c r="A1141" s="24"/>
      <c r="B1141" s="2"/>
      <c r="C1141" s="2"/>
      <c r="D1141" s="2"/>
      <c r="E1141" s="2"/>
      <c r="F1141" s="2"/>
      <c r="G1141" s="2"/>
      <c r="H1141" s="2"/>
      <c r="I1141" s="2"/>
      <c r="J1141" s="2"/>
      <c r="K1141" s="2"/>
      <c r="L1141" s="2"/>
      <c r="M1141" s="2"/>
      <c r="N1141" s="2"/>
      <c r="O1141" s="2"/>
      <c r="P1141" s="2"/>
      <c r="Q1141" s="2"/>
      <c r="R1141" s="2"/>
      <c r="S1141" s="2"/>
    </row>
    <row r="1142" spans="1:19" ht="15.75" x14ac:dyDescent="0.25">
      <c r="A1142" s="24"/>
      <c r="B1142" s="2"/>
      <c r="C1142" s="2"/>
      <c r="D1142" s="2"/>
      <c r="E1142" s="2"/>
      <c r="F1142" s="2"/>
      <c r="G1142" s="2"/>
      <c r="H1142" s="2"/>
      <c r="I1142" s="2"/>
      <c r="J1142" s="2"/>
      <c r="K1142" s="2"/>
      <c r="L1142" s="2"/>
      <c r="M1142" s="2"/>
      <c r="N1142" s="2"/>
      <c r="O1142" s="2"/>
      <c r="P1142" s="2"/>
      <c r="Q1142" s="2"/>
      <c r="R1142" s="2"/>
      <c r="S1142" s="2"/>
    </row>
    <row r="1143" spans="1:19" ht="15.75" x14ac:dyDescent="0.25">
      <c r="A1143" s="24"/>
      <c r="B1143" s="2"/>
      <c r="C1143" s="2"/>
      <c r="D1143" s="2"/>
      <c r="E1143" s="2"/>
      <c r="F1143" s="2"/>
      <c r="G1143" s="2"/>
      <c r="H1143" s="2"/>
      <c r="I1143" s="2"/>
      <c r="J1143" s="2"/>
      <c r="K1143" s="2"/>
      <c r="L1143" s="2"/>
      <c r="M1143" s="2"/>
      <c r="N1143" s="2"/>
      <c r="O1143" s="2"/>
      <c r="P1143" s="2"/>
      <c r="Q1143" s="2"/>
      <c r="R1143" s="2"/>
      <c r="S1143" s="2"/>
    </row>
    <row r="1144" spans="1:19" ht="15.75" x14ac:dyDescent="0.25">
      <c r="A1144" s="24"/>
      <c r="B1144" s="2"/>
      <c r="C1144" s="2"/>
      <c r="D1144" s="2"/>
      <c r="E1144" s="2"/>
      <c r="F1144" s="2"/>
      <c r="G1144" s="2"/>
      <c r="H1144" s="2"/>
      <c r="I1144" s="2"/>
      <c r="J1144" s="2"/>
      <c r="K1144" s="2"/>
      <c r="L1144" s="2"/>
      <c r="M1144" s="2"/>
      <c r="N1144" s="2"/>
      <c r="O1144" s="2"/>
      <c r="P1144" s="2"/>
      <c r="Q1144" s="2"/>
      <c r="R1144" s="2"/>
      <c r="S1144" s="2"/>
    </row>
    <row r="1145" spans="1:19" ht="15.75" x14ac:dyDescent="0.25">
      <c r="A1145" s="24"/>
      <c r="B1145" s="2"/>
      <c r="C1145" s="2"/>
      <c r="D1145" s="2"/>
      <c r="E1145" s="2"/>
      <c r="F1145" s="2"/>
      <c r="G1145" s="2"/>
      <c r="H1145" s="2"/>
      <c r="I1145" s="2"/>
      <c r="J1145" s="2"/>
      <c r="K1145" s="2"/>
      <c r="L1145" s="2"/>
      <c r="M1145" s="2"/>
      <c r="N1145" s="2"/>
      <c r="O1145" s="2"/>
      <c r="P1145" s="2"/>
      <c r="Q1145" s="2"/>
      <c r="R1145" s="2"/>
      <c r="S1145" s="2"/>
    </row>
    <row r="1146" spans="1:19" ht="15.75" x14ac:dyDescent="0.25">
      <c r="A1146" s="24"/>
      <c r="B1146" s="2"/>
      <c r="C1146" s="2"/>
      <c r="D1146" s="2"/>
      <c r="E1146" s="2"/>
      <c r="F1146" s="2"/>
      <c r="G1146" s="2"/>
      <c r="H1146" s="2"/>
      <c r="I1146" s="2"/>
      <c r="J1146" s="2"/>
      <c r="K1146" s="2"/>
      <c r="L1146" s="2"/>
      <c r="M1146" s="2"/>
      <c r="N1146" s="2"/>
      <c r="O1146" s="2"/>
      <c r="P1146" s="2"/>
      <c r="Q1146" s="2"/>
      <c r="R1146" s="2"/>
      <c r="S1146" s="2"/>
    </row>
    <row r="1147" spans="1:19" ht="15.75" x14ac:dyDescent="0.25">
      <c r="A1147" s="24"/>
      <c r="B1147" s="2"/>
      <c r="C1147" s="2"/>
      <c r="D1147" s="2"/>
      <c r="E1147" s="2"/>
      <c r="F1147" s="2"/>
      <c r="G1147" s="2"/>
      <c r="H1147" s="2"/>
      <c r="I1147" s="2"/>
      <c r="J1147" s="2"/>
      <c r="K1147" s="2"/>
      <c r="L1147" s="2"/>
      <c r="M1147" s="2"/>
      <c r="N1147" s="2"/>
      <c r="O1147" s="2"/>
      <c r="P1147" s="2"/>
      <c r="Q1147" s="2"/>
      <c r="R1147" s="2"/>
      <c r="S1147" s="2"/>
    </row>
    <row r="1148" spans="1:19" ht="15.75" x14ac:dyDescent="0.25">
      <c r="A1148" s="24"/>
      <c r="B1148" s="2"/>
      <c r="C1148" s="2"/>
      <c r="D1148" s="2"/>
      <c r="E1148" s="2"/>
      <c r="F1148" s="2"/>
      <c r="G1148" s="2"/>
      <c r="H1148" s="2"/>
      <c r="I1148" s="2"/>
      <c r="J1148" s="2"/>
      <c r="K1148" s="2"/>
      <c r="L1148" s="2"/>
      <c r="M1148" s="2"/>
      <c r="N1148" s="2"/>
      <c r="O1148" s="2"/>
      <c r="P1148" s="2"/>
      <c r="Q1148" s="2"/>
      <c r="R1148" s="2"/>
      <c r="S1148" s="2"/>
    </row>
    <row r="1149" spans="1:19" ht="15.75" x14ac:dyDescent="0.25">
      <c r="A1149" s="24"/>
      <c r="B1149" s="2"/>
      <c r="C1149" s="2"/>
      <c r="D1149" s="2"/>
      <c r="E1149" s="2"/>
      <c r="F1149" s="2"/>
      <c r="G1149" s="2"/>
      <c r="H1149" s="2"/>
      <c r="I1149" s="2"/>
      <c r="J1149" s="2"/>
      <c r="K1149" s="2"/>
      <c r="L1149" s="2"/>
      <c r="M1149" s="2"/>
      <c r="N1149" s="2"/>
      <c r="O1149" s="2"/>
      <c r="P1149" s="2"/>
      <c r="Q1149" s="2"/>
      <c r="R1149" s="2"/>
      <c r="S1149" s="2"/>
    </row>
    <row r="1150" spans="1:19" ht="15.75" x14ac:dyDescent="0.25">
      <c r="A1150" s="24"/>
      <c r="B1150" s="2"/>
      <c r="C1150" s="2"/>
      <c r="D1150" s="2"/>
      <c r="E1150" s="2"/>
      <c r="F1150" s="2"/>
      <c r="G1150" s="2"/>
      <c r="H1150" s="2"/>
      <c r="I1150" s="2"/>
      <c r="J1150" s="2"/>
      <c r="K1150" s="2"/>
      <c r="L1150" s="2"/>
      <c r="M1150" s="2"/>
      <c r="N1150" s="2"/>
      <c r="O1150" s="2"/>
      <c r="P1150" s="2"/>
      <c r="Q1150" s="2"/>
      <c r="R1150" s="2"/>
      <c r="S1150" s="2"/>
    </row>
    <row r="1151" spans="1:19" ht="15.75" x14ac:dyDescent="0.25">
      <c r="A1151" s="24"/>
      <c r="B1151" s="2"/>
      <c r="C1151" s="2"/>
      <c r="D1151" s="2"/>
      <c r="E1151" s="2"/>
      <c r="F1151" s="2"/>
      <c r="G1151" s="2"/>
      <c r="H1151" s="2"/>
      <c r="I1151" s="2"/>
      <c r="J1151" s="2"/>
      <c r="K1151" s="2"/>
      <c r="L1151" s="2"/>
      <c r="M1151" s="2"/>
      <c r="N1151" s="2"/>
      <c r="O1151" s="2"/>
      <c r="P1151" s="2"/>
      <c r="Q1151" s="2"/>
      <c r="R1151" s="2"/>
      <c r="S1151" s="2"/>
    </row>
    <row r="1152" spans="1:19" ht="15.75" x14ac:dyDescent="0.25">
      <c r="A1152" s="24"/>
      <c r="B1152" s="2"/>
      <c r="C1152" s="2"/>
      <c r="D1152" s="2"/>
      <c r="E1152" s="2"/>
      <c r="F1152" s="2"/>
      <c r="G1152" s="2"/>
      <c r="H1152" s="2"/>
      <c r="I1152" s="2"/>
      <c r="J1152" s="2"/>
      <c r="K1152" s="2"/>
      <c r="L1152" s="2"/>
      <c r="M1152" s="2"/>
      <c r="N1152" s="2"/>
      <c r="O1152" s="2"/>
      <c r="P1152" s="2"/>
      <c r="Q1152" s="2"/>
      <c r="R1152" s="2"/>
      <c r="S1152" s="2"/>
    </row>
    <row r="1153" spans="1:19" ht="15.75" x14ac:dyDescent="0.25">
      <c r="A1153" s="24"/>
      <c r="B1153" s="2"/>
      <c r="C1153" s="2"/>
      <c r="D1153" s="2"/>
      <c r="E1153" s="2"/>
      <c r="F1153" s="2"/>
      <c r="G1153" s="2"/>
      <c r="H1153" s="2"/>
      <c r="I1153" s="2"/>
      <c r="J1153" s="2"/>
      <c r="K1153" s="2"/>
      <c r="L1153" s="2"/>
      <c r="M1153" s="2"/>
      <c r="N1153" s="2"/>
      <c r="O1153" s="2"/>
      <c r="P1153" s="2"/>
      <c r="Q1153" s="2"/>
      <c r="R1153" s="2"/>
      <c r="S1153" s="2"/>
    </row>
    <row r="1154" spans="1:19" ht="15.75" x14ac:dyDescent="0.25">
      <c r="A1154" s="24"/>
      <c r="B1154" s="2"/>
      <c r="C1154" s="2"/>
      <c r="D1154" s="2"/>
      <c r="E1154" s="2"/>
      <c r="F1154" s="2"/>
      <c r="G1154" s="2"/>
      <c r="H1154" s="2"/>
      <c r="I1154" s="2"/>
      <c r="J1154" s="2"/>
      <c r="K1154" s="2"/>
      <c r="L1154" s="2"/>
      <c r="M1154" s="2"/>
      <c r="N1154" s="2"/>
      <c r="O1154" s="2"/>
      <c r="P1154" s="2"/>
      <c r="Q1154" s="2"/>
      <c r="R1154" s="2"/>
      <c r="S1154" s="2"/>
    </row>
    <row r="1155" spans="1:19" ht="15.75" x14ac:dyDescent="0.25">
      <c r="A1155" s="24"/>
      <c r="B1155" s="2"/>
      <c r="C1155" s="2"/>
      <c r="D1155" s="2"/>
      <c r="E1155" s="2"/>
      <c r="F1155" s="2"/>
      <c r="G1155" s="2"/>
      <c r="H1155" s="2"/>
      <c r="I1155" s="2"/>
      <c r="J1155" s="2"/>
      <c r="K1155" s="2"/>
      <c r="L1155" s="2"/>
      <c r="M1155" s="2"/>
      <c r="N1155" s="2"/>
      <c r="O1155" s="2"/>
      <c r="P1155" s="2"/>
      <c r="Q1155" s="2"/>
      <c r="R1155" s="2"/>
      <c r="S1155" s="2"/>
    </row>
    <row r="1156" spans="1:19" ht="15.75" x14ac:dyDescent="0.25">
      <c r="A1156" s="24"/>
      <c r="B1156" s="2"/>
      <c r="C1156" s="2"/>
      <c r="D1156" s="2"/>
      <c r="E1156" s="2"/>
      <c r="F1156" s="2"/>
      <c r="G1156" s="2"/>
      <c r="H1156" s="2"/>
      <c r="I1156" s="2"/>
      <c r="J1156" s="2"/>
      <c r="K1156" s="2"/>
      <c r="L1156" s="2"/>
      <c r="M1156" s="2"/>
      <c r="N1156" s="2"/>
      <c r="O1156" s="2"/>
      <c r="P1156" s="2"/>
      <c r="Q1156" s="2"/>
      <c r="R1156" s="2"/>
      <c r="S1156" s="2"/>
    </row>
    <row r="1157" spans="1:19" ht="15.75" x14ac:dyDescent="0.25">
      <c r="A1157" s="24"/>
      <c r="B1157" s="2"/>
      <c r="C1157" s="2"/>
      <c r="D1157" s="2"/>
      <c r="E1157" s="2"/>
      <c r="F1157" s="2"/>
      <c r="G1157" s="2"/>
      <c r="H1157" s="2"/>
      <c r="I1157" s="2"/>
      <c r="J1157" s="2"/>
      <c r="K1157" s="2"/>
      <c r="L1157" s="2"/>
      <c r="M1157" s="2"/>
      <c r="N1157" s="2"/>
      <c r="O1157" s="2"/>
      <c r="P1157" s="2"/>
      <c r="Q1157" s="2"/>
      <c r="R1157" s="2"/>
      <c r="S1157" s="2"/>
    </row>
    <row r="1158" spans="1:19" ht="15.75" x14ac:dyDescent="0.25">
      <c r="A1158" s="24"/>
      <c r="B1158" s="2"/>
      <c r="C1158" s="2"/>
      <c r="D1158" s="2"/>
      <c r="E1158" s="2"/>
      <c r="F1158" s="2"/>
      <c r="G1158" s="2"/>
      <c r="H1158" s="2"/>
      <c r="I1158" s="2"/>
      <c r="J1158" s="2"/>
      <c r="K1158" s="2"/>
      <c r="L1158" s="2"/>
      <c r="M1158" s="2"/>
      <c r="N1158" s="2"/>
      <c r="O1158" s="2"/>
      <c r="P1158" s="2"/>
      <c r="Q1158" s="2"/>
      <c r="R1158" s="2"/>
      <c r="S1158" s="2"/>
    </row>
    <row r="1159" spans="1:19" ht="15.75" x14ac:dyDescent="0.25">
      <c r="A1159" s="24"/>
      <c r="B1159" s="2"/>
      <c r="C1159" s="2"/>
      <c r="D1159" s="2"/>
      <c r="E1159" s="2"/>
      <c r="F1159" s="2"/>
      <c r="G1159" s="2"/>
      <c r="H1159" s="2"/>
      <c r="I1159" s="2"/>
      <c r="J1159" s="2"/>
      <c r="K1159" s="2"/>
      <c r="L1159" s="2"/>
      <c r="M1159" s="2"/>
      <c r="N1159" s="2"/>
      <c r="O1159" s="2"/>
      <c r="P1159" s="2"/>
      <c r="Q1159" s="2"/>
      <c r="R1159" s="2"/>
      <c r="S1159" s="2"/>
    </row>
    <row r="1160" spans="1:19" ht="15.75" x14ac:dyDescent="0.25">
      <c r="A1160" s="24"/>
      <c r="B1160" s="2"/>
      <c r="C1160" s="2"/>
      <c r="D1160" s="2"/>
      <c r="E1160" s="2"/>
      <c r="F1160" s="2"/>
      <c r="G1160" s="2"/>
      <c r="H1160" s="2"/>
      <c r="I1160" s="2"/>
      <c r="J1160" s="2"/>
      <c r="K1160" s="2"/>
      <c r="L1160" s="2"/>
      <c r="M1160" s="2"/>
      <c r="N1160" s="2"/>
      <c r="O1160" s="2"/>
      <c r="P1160" s="2"/>
      <c r="Q1160" s="2"/>
      <c r="R1160" s="2"/>
      <c r="S1160" s="2"/>
    </row>
    <row r="1161" spans="1:19" ht="15.75" x14ac:dyDescent="0.25">
      <c r="A1161" s="24"/>
      <c r="B1161" s="2"/>
      <c r="C1161" s="2"/>
      <c r="D1161" s="2"/>
      <c r="E1161" s="2"/>
      <c r="F1161" s="2"/>
      <c r="G1161" s="2"/>
      <c r="H1161" s="2"/>
      <c r="I1161" s="2"/>
      <c r="J1161" s="2"/>
      <c r="K1161" s="2"/>
      <c r="L1161" s="2"/>
      <c r="M1161" s="2"/>
      <c r="N1161" s="2"/>
      <c r="O1161" s="2"/>
      <c r="P1161" s="2"/>
      <c r="Q1161" s="2"/>
      <c r="R1161" s="2"/>
      <c r="S1161" s="2"/>
    </row>
    <row r="1162" spans="1:19" ht="15.75" x14ac:dyDescent="0.25">
      <c r="A1162" s="24"/>
      <c r="B1162" s="2"/>
      <c r="C1162" s="2"/>
      <c r="D1162" s="2"/>
      <c r="E1162" s="2"/>
      <c r="F1162" s="2"/>
      <c r="G1162" s="2"/>
      <c r="H1162" s="2"/>
      <c r="I1162" s="2"/>
      <c r="J1162" s="2"/>
      <c r="K1162" s="2"/>
      <c r="L1162" s="2"/>
      <c r="M1162" s="2"/>
      <c r="N1162" s="2"/>
      <c r="O1162" s="2"/>
      <c r="P1162" s="2"/>
      <c r="Q1162" s="2"/>
      <c r="R1162" s="2"/>
      <c r="S1162" s="2"/>
    </row>
    <row r="1163" spans="1:19" ht="15.75" x14ac:dyDescent="0.25">
      <c r="A1163" s="24"/>
      <c r="B1163" s="2"/>
      <c r="C1163" s="2"/>
      <c r="D1163" s="2"/>
      <c r="E1163" s="2"/>
      <c r="F1163" s="2"/>
      <c r="G1163" s="2"/>
      <c r="H1163" s="2"/>
      <c r="I1163" s="2"/>
      <c r="J1163" s="2"/>
      <c r="K1163" s="2"/>
      <c r="L1163" s="2"/>
      <c r="M1163" s="2"/>
      <c r="N1163" s="2"/>
      <c r="O1163" s="2"/>
      <c r="P1163" s="2"/>
      <c r="Q1163" s="2"/>
      <c r="R1163" s="2"/>
      <c r="S1163" s="2"/>
    </row>
    <row r="1164" spans="1:19" ht="15.75" x14ac:dyDescent="0.25">
      <c r="A1164" s="24"/>
      <c r="B1164" s="2"/>
      <c r="C1164" s="2"/>
      <c r="D1164" s="2"/>
      <c r="E1164" s="2"/>
      <c r="F1164" s="2"/>
      <c r="G1164" s="2"/>
      <c r="H1164" s="2"/>
      <c r="I1164" s="2"/>
      <c r="J1164" s="2"/>
      <c r="K1164" s="2"/>
      <c r="L1164" s="2"/>
      <c r="M1164" s="2"/>
      <c r="N1164" s="2"/>
      <c r="O1164" s="2"/>
      <c r="P1164" s="2"/>
      <c r="Q1164" s="2"/>
      <c r="R1164" s="2"/>
      <c r="S1164" s="2"/>
    </row>
    <row r="1165" spans="1:19" ht="15.75" x14ac:dyDescent="0.25">
      <c r="A1165" s="24"/>
      <c r="B1165" s="2"/>
      <c r="C1165" s="2"/>
      <c r="D1165" s="2"/>
      <c r="E1165" s="2"/>
      <c r="F1165" s="2"/>
      <c r="G1165" s="2"/>
      <c r="H1165" s="2"/>
      <c r="I1165" s="2"/>
      <c r="J1165" s="2"/>
      <c r="K1165" s="2"/>
      <c r="L1165" s="2"/>
      <c r="M1165" s="2"/>
      <c r="N1165" s="2"/>
      <c r="O1165" s="2"/>
      <c r="P1165" s="2"/>
      <c r="Q1165" s="2"/>
      <c r="R1165" s="2"/>
      <c r="S1165" s="2"/>
    </row>
    <row r="1166" spans="1:19" ht="15.75" x14ac:dyDescent="0.25">
      <c r="A1166" s="24"/>
      <c r="B1166" s="2"/>
      <c r="C1166" s="2"/>
      <c r="D1166" s="2"/>
      <c r="E1166" s="2"/>
      <c r="F1166" s="2"/>
      <c r="G1166" s="2"/>
      <c r="H1166" s="2"/>
      <c r="I1166" s="2"/>
      <c r="J1166" s="2"/>
      <c r="K1166" s="2"/>
      <c r="L1166" s="2"/>
      <c r="M1166" s="2"/>
      <c r="N1166" s="2"/>
      <c r="O1166" s="2"/>
      <c r="P1166" s="2"/>
      <c r="Q1166" s="2"/>
      <c r="R1166" s="2"/>
      <c r="S1166" s="2"/>
    </row>
    <row r="1167" spans="1:19" ht="15.75" x14ac:dyDescent="0.25">
      <c r="A1167" s="24"/>
      <c r="B1167" s="2"/>
      <c r="C1167" s="2"/>
      <c r="D1167" s="2"/>
      <c r="E1167" s="2"/>
      <c r="F1167" s="2"/>
      <c r="G1167" s="2"/>
      <c r="H1167" s="2"/>
      <c r="I1167" s="2"/>
      <c r="J1167" s="2"/>
      <c r="K1167" s="2"/>
      <c r="L1167" s="2"/>
      <c r="M1167" s="2"/>
      <c r="N1167" s="2"/>
      <c r="O1167" s="2"/>
      <c r="P1167" s="2"/>
      <c r="Q1167" s="2"/>
      <c r="R1167" s="2"/>
      <c r="S1167" s="2"/>
    </row>
    <row r="1168" spans="1:19" ht="15.75" x14ac:dyDescent="0.25">
      <c r="A1168" s="24"/>
      <c r="B1168" s="2"/>
      <c r="C1168" s="2"/>
      <c r="D1168" s="2"/>
      <c r="E1168" s="2"/>
      <c r="F1168" s="2"/>
      <c r="G1168" s="2"/>
      <c r="H1168" s="2"/>
      <c r="I1168" s="2"/>
      <c r="J1168" s="2"/>
      <c r="K1168" s="2"/>
      <c r="L1168" s="2"/>
      <c r="M1168" s="2"/>
      <c r="N1168" s="2"/>
      <c r="O1168" s="2"/>
      <c r="P1168" s="2"/>
      <c r="Q1168" s="2"/>
      <c r="R1168" s="2"/>
      <c r="S1168" s="2"/>
    </row>
    <row r="1169" spans="1:19" ht="15.75" x14ac:dyDescent="0.25">
      <c r="A1169" s="24"/>
      <c r="B1169" s="2"/>
      <c r="C1169" s="2"/>
      <c r="D1169" s="2"/>
      <c r="E1169" s="2"/>
      <c r="F1169" s="2"/>
      <c r="G1169" s="2"/>
      <c r="H1169" s="2"/>
      <c r="I1169" s="2"/>
      <c r="J1169" s="2"/>
      <c r="K1169" s="2"/>
      <c r="L1169" s="2"/>
      <c r="M1169" s="2"/>
      <c r="N1169" s="2"/>
      <c r="O1169" s="2"/>
      <c r="P1169" s="2"/>
      <c r="Q1169" s="2"/>
      <c r="R1169" s="2"/>
      <c r="S1169" s="2"/>
    </row>
    <row r="1170" spans="1:19" ht="15.75" x14ac:dyDescent="0.25">
      <c r="A1170" s="24"/>
      <c r="B1170" s="2"/>
      <c r="C1170" s="2"/>
      <c r="D1170" s="2"/>
      <c r="E1170" s="2"/>
      <c r="F1170" s="2"/>
      <c r="G1170" s="2"/>
      <c r="H1170" s="2"/>
      <c r="I1170" s="2"/>
      <c r="J1170" s="2"/>
      <c r="K1170" s="2"/>
      <c r="L1170" s="2"/>
      <c r="M1170" s="2"/>
      <c r="N1170" s="2"/>
      <c r="O1170" s="2"/>
      <c r="P1170" s="2"/>
      <c r="Q1170" s="2"/>
      <c r="R1170" s="2"/>
      <c r="S1170" s="2"/>
    </row>
    <row r="1171" spans="1:19" ht="15.75" x14ac:dyDescent="0.25">
      <c r="A1171" s="24"/>
      <c r="B1171" s="2"/>
      <c r="C1171" s="2"/>
      <c r="D1171" s="2"/>
      <c r="E1171" s="2"/>
      <c r="F1171" s="2"/>
      <c r="G1171" s="2"/>
      <c r="H1171" s="2"/>
      <c r="I1171" s="2"/>
      <c r="J1171" s="2"/>
      <c r="K1171" s="2"/>
      <c r="L1171" s="2"/>
      <c r="M1171" s="2"/>
      <c r="N1171" s="2"/>
      <c r="O1171" s="2"/>
      <c r="P1171" s="2"/>
      <c r="Q1171" s="2"/>
      <c r="R1171" s="2"/>
      <c r="S1171" s="2"/>
    </row>
    <row r="1172" spans="1:19" ht="15.75" x14ac:dyDescent="0.25">
      <c r="A1172" s="24"/>
      <c r="B1172" s="2"/>
      <c r="C1172" s="2"/>
      <c r="D1172" s="2"/>
      <c r="E1172" s="2"/>
      <c r="F1172" s="2"/>
      <c r="G1172" s="2"/>
      <c r="H1172" s="2"/>
      <c r="I1172" s="2"/>
      <c r="J1172" s="2"/>
      <c r="K1172" s="2"/>
      <c r="L1172" s="2"/>
      <c r="M1172" s="2"/>
      <c r="N1172" s="2"/>
      <c r="O1172" s="2"/>
      <c r="P1172" s="2"/>
      <c r="Q1172" s="2"/>
      <c r="R1172" s="2"/>
      <c r="S1172" s="2"/>
    </row>
    <row r="1173" spans="1:19" ht="15.75" x14ac:dyDescent="0.25">
      <c r="A1173" s="24"/>
      <c r="B1173" s="2"/>
      <c r="C1173" s="2"/>
      <c r="D1173" s="2"/>
      <c r="E1173" s="2"/>
      <c r="F1173" s="2"/>
      <c r="G1173" s="2"/>
      <c r="H1173" s="2"/>
      <c r="I1173" s="2"/>
      <c r="J1173" s="2"/>
      <c r="K1173" s="2"/>
      <c r="L1173" s="2"/>
      <c r="M1173" s="2"/>
      <c r="N1173" s="2"/>
      <c r="O1173" s="2"/>
      <c r="P1173" s="2"/>
      <c r="Q1173" s="2"/>
      <c r="R1173" s="2"/>
      <c r="S1173" s="2"/>
    </row>
    <row r="1174" spans="1:19" ht="15.75" x14ac:dyDescent="0.25">
      <c r="A1174" s="24"/>
      <c r="B1174" s="2"/>
      <c r="C1174" s="2"/>
      <c r="D1174" s="2"/>
      <c r="E1174" s="2"/>
      <c r="F1174" s="2"/>
      <c r="G1174" s="2"/>
      <c r="H1174" s="2"/>
      <c r="I1174" s="2"/>
      <c r="J1174" s="2"/>
      <c r="K1174" s="2"/>
      <c r="L1174" s="2"/>
      <c r="M1174" s="2"/>
      <c r="N1174" s="2"/>
      <c r="O1174" s="2"/>
      <c r="P1174" s="2"/>
      <c r="Q1174" s="2"/>
      <c r="R1174" s="2"/>
      <c r="S1174" s="2"/>
    </row>
    <row r="1175" spans="1:19" ht="15.75" x14ac:dyDescent="0.25">
      <c r="A1175" s="24"/>
      <c r="B1175" s="2"/>
      <c r="C1175" s="2"/>
      <c r="D1175" s="2"/>
      <c r="E1175" s="2"/>
      <c r="F1175" s="2"/>
      <c r="G1175" s="2"/>
      <c r="H1175" s="2"/>
      <c r="I1175" s="2"/>
      <c r="J1175" s="2"/>
      <c r="K1175" s="2"/>
      <c r="L1175" s="2"/>
      <c r="M1175" s="2"/>
      <c r="N1175" s="2"/>
      <c r="O1175" s="2"/>
      <c r="P1175" s="2"/>
      <c r="Q1175" s="2"/>
      <c r="R1175" s="2"/>
      <c r="S1175" s="2"/>
    </row>
    <row r="1176" spans="1:19" ht="15.75" x14ac:dyDescent="0.25">
      <c r="A1176" s="24"/>
      <c r="B1176" s="2"/>
      <c r="C1176" s="2"/>
      <c r="D1176" s="2"/>
      <c r="E1176" s="2"/>
      <c r="F1176" s="2"/>
      <c r="G1176" s="2"/>
      <c r="H1176" s="2"/>
      <c r="I1176" s="2"/>
      <c r="J1176" s="2"/>
      <c r="K1176" s="2"/>
      <c r="L1176" s="2"/>
      <c r="M1176" s="2"/>
      <c r="N1176" s="2"/>
      <c r="O1176" s="2"/>
      <c r="P1176" s="2"/>
      <c r="Q1176" s="2"/>
      <c r="R1176" s="2"/>
      <c r="S1176" s="2"/>
    </row>
    <row r="1177" spans="1:19" ht="15.75" x14ac:dyDescent="0.25">
      <c r="A1177" s="24"/>
      <c r="B1177" s="2"/>
      <c r="C1177" s="2"/>
      <c r="D1177" s="2"/>
      <c r="E1177" s="2"/>
      <c r="F1177" s="2"/>
      <c r="G1177" s="2"/>
      <c r="H1177" s="2"/>
      <c r="I1177" s="2"/>
      <c r="J1177" s="2"/>
      <c r="K1177" s="2"/>
      <c r="L1177" s="2"/>
      <c r="M1177" s="2"/>
      <c r="N1177" s="2"/>
      <c r="O1177" s="2"/>
      <c r="P1177" s="2"/>
      <c r="Q1177" s="2"/>
      <c r="R1177" s="2"/>
      <c r="S1177" s="2"/>
    </row>
    <row r="1178" spans="1:19" ht="15.75" x14ac:dyDescent="0.25">
      <c r="A1178" s="24"/>
      <c r="B1178" s="2"/>
      <c r="C1178" s="2"/>
      <c r="D1178" s="2"/>
      <c r="E1178" s="2"/>
      <c r="F1178" s="2"/>
      <c r="G1178" s="2"/>
      <c r="H1178" s="2"/>
      <c r="I1178" s="2"/>
      <c r="J1178" s="2"/>
      <c r="K1178" s="2"/>
      <c r="L1178" s="2"/>
      <c r="M1178" s="2"/>
      <c r="N1178" s="2"/>
      <c r="O1178" s="2"/>
      <c r="P1178" s="2"/>
      <c r="Q1178" s="2"/>
      <c r="R1178" s="2"/>
      <c r="S1178" s="2"/>
    </row>
    <row r="1179" spans="1:19" ht="15.75" x14ac:dyDescent="0.25">
      <c r="A1179" s="24"/>
      <c r="B1179" s="2"/>
      <c r="C1179" s="2"/>
      <c r="D1179" s="2"/>
      <c r="E1179" s="2"/>
      <c r="F1179" s="2"/>
      <c r="G1179" s="2"/>
      <c r="H1179" s="2"/>
      <c r="I1179" s="2"/>
      <c r="J1179" s="2"/>
      <c r="K1179" s="2"/>
      <c r="L1179" s="2"/>
      <c r="M1179" s="2"/>
      <c r="N1179" s="2"/>
      <c r="O1179" s="2"/>
      <c r="P1179" s="2"/>
      <c r="Q1179" s="2"/>
      <c r="R1179" s="2"/>
      <c r="S1179" s="2"/>
    </row>
    <row r="1180" spans="1:19" ht="15.75" x14ac:dyDescent="0.25">
      <c r="A1180" s="24"/>
      <c r="B1180" s="2"/>
      <c r="C1180" s="2"/>
      <c r="D1180" s="2"/>
      <c r="E1180" s="2"/>
      <c r="F1180" s="2"/>
      <c r="G1180" s="2"/>
      <c r="H1180" s="2"/>
      <c r="I1180" s="2"/>
      <c r="J1180" s="2"/>
      <c r="K1180" s="2"/>
      <c r="L1180" s="2"/>
      <c r="M1180" s="2"/>
      <c r="N1180" s="2"/>
      <c r="O1180" s="2"/>
      <c r="P1180" s="2"/>
      <c r="Q1180" s="2"/>
      <c r="R1180" s="2"/>
      <c r="S1180" s="2"/>
    </row>
    <row r="1181" spans="1:19" ht="15.75" x14ac:dyDescent="0.25">
      <c r="A1181" s="24"/>
      <c r="B1181" s="2"/>
      <c r="C1181" s="2"/>
      <c r="D1181" s="2"/>
      <c r="E1181" s="2"/>
      <c r="F1181" s="2"/>
      <c r="G1181" s="2"/>
      <c r="H1181" s="2"/>
      <c r="I1181" s="2"/>
      <c r="J1181" s="2"/>
      <c r="K1181" s="2"/>
      <c r="L1181" s="2"/>
      <c r="M1181" s="2"/>
      <c r="N1181" s="2"/>
      <c r="O1181" s="2"/>
      <c r="P1181" s="2"/>
      <c r="Q1181" s="2"/>
      <c r="R1181" s="2"/>
      <c r="S1181" s="2"/>
    </row>
    <row r="1182" spans="1:19" ht="15.75" x14ac:dyDescent="0.25">
      <c r="A1182" s="24"/>
      <c r="B1182" s="2"/>
      <c r="C1182" s="2"/>
      <c r="D1182" s="2"/>
      <c r="E1182" s="2"/>
      <c r="F1182" s="2"/>
      <c r="G1182" s="2"/>
      <c r="H1182" s="2"/>
      <c r="I1182" s="2"/>
      <c r="J1182" s="2"/>
      <c r="K1182" s="2"/>
      <c r="L1182" s="2"/>
      <c r="M1182" s="2"/>
      <c r="N1182" s="2"/>
      <c r="O1182" s="2"/>
      <c r="P1182" s="2"/>
      <c r="Q1182" s="2"/>
      <c r="R1182" s="2"/>
      <c r="S1182" s="2"/>
    </row>
    <row r="1183" spans="1:19" ht="15.75" x14ac:dyDescent="0.25">
      <c r="A1183" s="24"/>
      <c r="B1183" s="2"/>
      <c r="C1183" s="2"/>
      <c r="D1183" s="2"/>
      <c r="E1183" s="2"/>
      <c r="F1183" s="2"/>
      <c r="G1183" s="2"/>
      <c r="H1183" s="2"/>
      <c r="I1183" s="2"/>
      <c r="J1183" s="2"/>
      <c r="K1183" s="2"/>
      <c r="L1183" s="2"/>
      <c r="M1183" s="2"/>
      <c r="N1183" s="2"/>
      <c r="O1183" s="2"/>
      <c r="P1183" s="2"/>
      <c r="Q1183" s="2"/>
      <c r="R1183" s="2"/>
      <c r="S1183" s="2"/>
    </row>
    <row r="1184" spans="1:19" ht="15.75" x14ac:dyDescent="0.25">
      <c r="A1184" s="24"/>
      <c r="B1184" s="2"/>
      <c r="C1184" s="2"/>
      <c r="D1184" s="2"/>
      <c r="E1184" s="2"/>
      <c r="F1184" s="2"/>
      <c r="G1184" s="2"/>
      <c r="H1184" s="2"/>
      <c r="I1184" s="2"/>
      <c r="J1184" s="2"/>
      <c r="K1184" s="2"/>
      <c r="L1184" s="2"/>
      <c r="M1184" s="2"/>
      <c r="N1184" s="2"/>
      <c r="O1184" s="2"/>
      <c r="P1184" s="2"/>
      <c r="Q1184" s="2"/>
      <c r="R1184" s="2"/>
      <c r="S1184" s="2"/>
    </row>
    <row r="1185" spans="1:19" ht="15.75" x14ac:dyDescent="0.25">
      <c r="A1185" s="24"/>
      <c r="B1185" s="2"/>
      <c r="C1185" s="2"/>
      <c r="D1185" s="2"/>
      <c r="E1185" s="2"/>
      <c r="F1185" s="2"/>
      <c r="G1185" s="2"/>
      <c r="H1185" s="2"/>
      <c r="I1185" s="2"/>
      <c r="J1185" s="2"/>
      <c r="K1185" s="2"/>
      <c r="L1185" s="2"/>
      <c r="M1185" s="2"/>
      <c r="N1185" s="2"/>
      <c r="O1185" s="2"/>
      <c r="P1185" s="2"/>
      <c r="Q1185" s="2"/>
      <c r="R1185" s="2"/>
      <c r="S1185" s="2"/>
    </row>
    <row r="1186" spans="1:19" ht="15.75" x14ac:dyDescent="0.25">
      <c r="A1186" s="24"/>
      <c r="B1186" s="2"/>
      <c r="C1186" s="2"/>
      <c r="D1186" s="2"/>
      <c r="E1186" s="2"/>
      <c r="F1186" s="2"/>
      <c r="G1186" s="2"/>
      <c r="H1186" s="2"/>
      <c r="I1186" s="2"/>
      <c r="J1186" s="2"/>
      <c r="K1186" s="2"/>
      <c r="L1186" s="2"/>
      <c r="M1186" s="2"/>
      <c r="N1186" s="2"/>
      <c r="O1186" s="2"/>
      <c r="P1186" s="2"/>
      <c r="Q1186" s="2"/>
      <c r="R1186" s="2"/>
      <c r="S1186" s="2"/>
    </row>
    <row r="1187" spans="1:19" ht="15.75" x14ac:dyDescent="0.25">
      <c r="A1187" s="24"/>
      <c r="B1187" s="2"/>
      <c r="C1187" s="2"/>
      <c r="D1187" s="2"/>
      <c r="E1187" s="2"/>
      <c r="F1187" s="2"/>
      <c r="G1187" s="2"/>
      <c r="H1187" s="2"/>
      <c r="I1187" s="2"/>
      <c r="J1187" s="2"/>
      <c r="K1187" s="2"/>
      <c r="L1187" s="2"/>
      <c r="M1187" s="2"/>
      <c r="N1187" s="2"/>
      <c r="O1187" s="2"/>
      <c r="P1187" s="2"/>
      <c r="Q1187" s="2"/>
      <c r="R1187" s="2"/>
      <c r="S1187" s="2"/>
    </row>
    <row r="1188" spans="1:19" ht="15.75" x14ac:dyDescent="0.25">
      <c r="A1188" s="24"/>
      <c r="B1188" s="2"/>
      <c r="C1188" s="2"/>
      <c r="D1188" s="2"/>
      <c r="E1188" s="2"/>
      <c r="F1188" s="2"/>
      <c r="G1188" s="2"/>
      <c r="H1188" s="2"/>
      <c r="I1188" s="2"/>
      <c r="J1188" s="2"/>
      <c r="K1188" s="2"/>
      <c r="L1188" s="2"/>
      <c r="M1188" s="2"/>
      <c r="N1188" s="2"/>
      <c r="O1188" s="2"/>
      <c r="P1188" s="2"/>
      <c r="Q1188" s="2"/>
      <c r="R1188" s="2"/>
      <c r="S1188" s="2"/>
    </row>
    <row r="1189" spans="1:19" ht="15.75" x14ac:dyDescent="0.25">
      <c r="A1189" s="24"/>
      <c r="B1189" s="2"/>
      <c r="C1189" s="2"/>
      <c r="D1189" s="2"/>
      <c r="E1189" s="2"/>
      <c r="F1189" s="2"/>
      <c r="G1189" s="2"/>
      <c r="H1189" s="2"/>
      <c r="I1189" s="2"/>
      <c r="J1189" s="2"/>
      <c r="K1189" s="2"/>
      <c r="L1189" s="2"/>
      <c r="M1189" s="2"/>
      <c r="N1189" s="2"/>
      <c r="O1189" s="2"/>
      <c r="P1189" s="2"/>
      <c r="Q1189" s="2"/>
      <c r="R1189" s="2"/>
      <c r="S1189" s="2"/>
    </row>
    <row r="1190" spans="1:19" ht="15.75" x14ac:dyDescent="0.25">
      <c r="A1190" s="24"/>
      <c r="B1190" s="2"/>
      <c r="C1190" s="2"/>
      <c r="D1190" s="2"/>
      <c r="E1190" s="2"/>
      <c r="F1190" s="2"/>
      <c r="G1190" s="2"/>
      <c r="H1190" s="2"/>
      <c r="I1190" s="2"/>
      <c r="J1190" s="2"/>
      <c r="K1190" s="2"/>
      <c r="L1190" s="2"/>
      <c r="M1190" s="2"/>
      <c r="N1190" s="2"/>
      <c r="O1190" s="2"/>
      <c r="P1190" s="2"/>
      <c r="Q1190" s="2"/>
      <c r="R1190" s="2"/>
      <c r="S1190" s="2"/>
    </row>
    <row r="1191" spans="1:19" ht="15.75" x14ac:dyDescent="0.25">
      <c r="A1191" s="24"/>
      <c r="B1191" s="2"/>
      <c r="C1191" s="2"/>
      <c r="D1191" s="2"/>
      <c r="E1191" s="2"/>
      <c r="F1191" s="2"/>
      <c r="G1191" s="2"/>
      <c r="H1191" s="2"/>
      <c r="I1191" s="2"/>
      <c r="J1191" s="2"/>
      <c r="K1191" s="2"/>
      <c r="L1191" s="2"/>
      <c r="M1191" s="2"/>
      <c r="N1191" s="2"/>
      <c r="O1191" s="2"/>
      <c r="P1191" s="2"/>
      <c r="Q1191" s="2"/>
      <c r="R1191" s="2"/>
      <c r="S1191" s="2"/>
    </row>
    <row r="1192" spans="1:19" ht="15.75" x14ac:dyDescent="0.25">
      <c r="A1192" s="24"/>
      <c r="B1192" s="2"/>
      <c r="C1192" s="2"/>
      <c r="D1192" s="2"/>
      <c r="E1192" s="2"/>
      <c r="F1192" s="2"/>
      <c r="G1192" s="2"/>
      <c r="H1192" s="2"/>
      <c r="I1192" s="2"/>
      <c r="J1192" s="2"/>
      <c r="K1192" s="2"/>
      <c r="L1192" s="2"/>
      <c r="M1192" s="2"/>
      <c r="N1192" s="2"/>
      <c r="O1192" s="2"/>
      <c r="P1192" s="2"/>
      <c r="Q1192" s="2"/>
      <c r="R1192" s="2"/>
      <c r="S1192" s="2"/>
    </row>
    <row r="1193" spans="1:19" ht="15.75" x14ac:dyDescent="0.25">
      <c r="A1193" s="24"/>
      <c r="B1193" s="2"/>
      <c r="C1193" s="2"/>
      <c r="D1193" s="2"/>
      <c r="E1193" s="2"/>
      <c r="F1193" s="2"/>
      <c r="G1193" s="2"/>
      <c r="H1193" s="2"/>
      <c r="I1193" s="2"/>
      <c r="J1193" s="2"/>
      <c r="K1193" s="2"/>
      <c r="L1193" s="2"/>
      <c r="M1193" s="2"/>
      <c r="N1193" s="2"/>
      <c r="O1193" s="2"/>
      <c r="P1193" s="2"/>
      <c r="Q1193" s="2"/>
      <c r="R1193" s="2"/>
      <c r="S1193" s="2"/>
    </row>
    <row r="1194" spans="1:19" ht="15.75" x14ac:dyDescent="0.25">
      <c r="A1194" s="24"/>
      <c r="B1194" s="2"/>
      <c r="C1194" s="2"/>
      <c r="D1194" s="2"/>
      <c r="E1194" s="2"/>
      <c r="F1194" s="2"/>
      <c r="G1194" s="2"/>
      <c r="H1194" s="2"/>
      <c r="I1194" s="2"/>
      <c r="J1194" s="2"/>
      <c r="K1194" s="2"/>
      <c r="L1194" s="2"/>
      <c r="M1194" s="2"/>
      <c r="N1194" s="2"/>
      <c r="O1194" s="2"/>
      <c r="P1194" s="2"/>
      <c r="Q1194" s="2"/>
      <c r="R1194" s="2"/>
      <c r="S1194" s="2"/>
    </row>
    <row r="1195" spans="1:19" ht="15.75" x14ac:dyDescent="0.25">
      <c r="A1195" s="24"/>
      <c r="B1195" s="2"/>
      <c r="C1195" s="2"/>
      <c r="D1195" s="2"/>
      <c r="E1195" s="2"/>
      <c r="F1195" s="2"/>
      <c r="G1195" s="2"/>
      <c r="H1195" s="2"/>
      <c r="I1195" s="2"/>
      <c r="J1195" s="2"/>
      <c r="K1195" s="2"/>
      <c r="L1195" s="2"/>
      <c r="M1195" s="2"/>
      <c r="N1195" s="2"/>
      <c r="O1195" s="2"/>
      <c r="P1195" s="2"/>
      <c r="Q1195" s="2"/>
      <c r="R1195" s="2"/>
      <c r="S1195" s="2"/>
    </row>
    <row r="1196" spans="1:19" ht="15.75" x14ac:dyDescent="0.25">
      <c r="A1196" s="24"/>
      <c r="B1196" s="2"/>
      <c r="C1196" s="2"/>
      <c r="D1196" s="2"/>
      <c r="E1196" s="2"/>
      <c r="F1196" s="2"/>
      <c r="G1196" s="2"/>
      <c r="H1196" s="2"/>
      <c r="I1196" s="2"/>
      <c r="J1196" s="2"/>
      <c r="K1196" s="2"/>
      <c r="L1196" s="2"/>
      <c r="M1196" s="2"/>
      <c r="N1196" s="2"/>
      <c r="O1196" s="2"/>
      <c r="P1196" s="2"/>
      <c r="Q1196" s="2"/>
      <c r="R1196" s="2"/>
      <c r="S1196" s="2"/>
    </row>
    <row r="1197" spans="1:19" ht="15.75" x14ac:dyDescent="0.25">
      <c r="A1197" s="24"/>
      <c r="B1197" s="2"/>
      <c r="C1197" s="2"/>
      <c r="D1197" s="2"/>
      <c r="E1197" s="2"/>
      <c r="F1197" s="2"/>
      <c r="G1197" s="2"/>
      <c r="H1197" s="2"/>
      <c r="I1197" s="2"/>
      <c r="J1197" s="2"/>
      <c r="K1197" s="2"/>
      <c r="L1197" s="2"/>
      <c r="M1197" s="2"/>
      <c r="N1197" s="2"/>
      <c r="O1197" s="2"/>
      <c r="P1197" s="2"/>
      <c r="Q1197" s="2"/>
      <c r="R1197" s="2"/>
      <c r="S1197" s="2"/>
    </row>
    <row r="1198" spans="1:19" ht="15.75" x14ac:dyDescent="0.25">
      <c r="A1198" s="24"/>
      <c r="B1198" s="2"/>
      <c r="C1198" s="2"/>
      <c r="D1198" s="2"/>
      <c r="E1198" s="2"/>
      <c r="F1198" s="2"/>
      <c r="G1198" s="2"/>
      <c r="H1198" s="2"/>
      <c r="I1198" s="2"/>
      <c r="J1198" s="2"/>
      <c r="K1198" s="2"/>
      <c r="L1198" s="2"/>
      <c r="M1198" s="2"/>
      <c r="N1198" s="2"/>
      <c r="O1198" s="2"/>
      <c r="P1198" s="2"/>
      <c r="Q1198" s="2"/>
      <c r="R1198" s="2"/>
      <c r="S1198" s="2"/>
    </row>
    <row r="1199" spans="1:19" ht="15.75" x14ac:dyDescent="0.25">
      <c r="A1199" s="24"/>
      <c r="B1199" s="2"/>
      <c r="C1199" s="2"/>
      <c r="D1199" s="2"/>
      <c r="E1199" s="2"/>
      <c r="F1199" s="2"/>
      <c r="G1199" s="2"/>
      <c r="H1199" s="2"/>
      <c r="I1199" s="2"/>
      <c r="J1199" s="2"/>
      <c r="K1199" s="2"/>
      <c r="L1199" s="2"/>
      <c r="M1199" s="2"/>
      <c r="N1199" s="2"/>
      <c r="O1199" s="2"/>
      <c r="P1199" s="2"/>
      <c r="Q1199" s="2"/>
      <c r="R1199" s="2"/>
      <c r="S1199" s="2"/>
    </row>
    <row r="1200" spans="1:19" ht="15.75" x14ac:dyDescent="0.25">
      <c r="A1200" s="24"/>
      <c r="B1200" s="2"/>
      <c r="C1200" s="2"/>
      <c r="D1200" s="2"/>
      <c r="E1200" s="2"/>
      <c r="F1200" s="2"/>
      <c r="G1200" s="2"/>
      <c r="H1200" s="2"/>
      <c r="I1200" s="2"/>
      <c r="J1200" s="2"/>
      <c r="K1200" s="2"/>
      <c r="L1200" s="2"/>
      <c r="M1200" s="2"/>
      <c r="N1200" s="2"/>
      <c r="O1200" s="2"/>
      <c r="P1200" s="2"/>
      <c r="Q1200" s="2"/>
      <c r="R1200" s="2"/>
      <c r="S1200" s="2"/>
    </row>
    <row r="1201" spans="1:19" ht="15.75" x14ac:dyDescent="0.25">
      <c r="A1201" s="24"/>
      <c r="B1201" s="2"/>
      <c r="C1201" s="2"/>
      <c r="D1201" s="2"/>
      <c r="E1201" s="2"/>
      <c r="F1201" s="2"/>
      <c r="G1201" s="2"/>
      <c r="H1201" s="2"/>
      <c r="I1201" s="2"/>
      <c r="J1201" s="2"/>
      <c r="K1201" s="2"/>
      <c r="L1201" s="2"/>
      <c r="M1201" s="2"/>
      <c r="N1201" s="2"/>
      <c r="O1201" s="2"/>
      <c r="P1201" s="2"/>
      <c r="Q1201" s="2"/>
      <c r="R1201" s="2"/>
      <c r="S1201" s="2"/>
    </row>
    <row r="1202" spans="1:19" ht="15.75" x14ac:dyDescent="0.25">
      <c r="A1202" s="24"/>
      <c r="B1202" s="2"/>
      <c r="C1202" s="2"/>
      <c r="D1202" s="2"/>
      <c r="E1202" s="2"/>
      <c r="F1202" s="2"/>
      <c r="G1202" s="2"/>
      <c r="H1202" s="2"/>
      <c r="I1202" s="2"/>
      <c r="J1202" s="2"/>
      <c r="K1202" s="2"/>
      <c r="L1202" s="2"/>
      <c r="M1202" s="2"/>
      <c r="N1202" s="2"/>
      <c r="O1202" s="2"/>
      <c r="P1202" s="2"/>
      <c r="Q1202" s="2"/>
      <c r="R1202" s="2"/>
      <c r="S1202" s="2"/>
    </row>
    <row r="1203" spans="1:19" ht="15.75" x14ac:dyDescent="0.25">
      <c r="A1203" s="24"/>
      <c r="B1203" s="2"/>
      <c r="C1203" s="2"/>
      <c r="D1203" s="2"/>
      <c r="E1203" s="2"/>
      <c r="F1203" s="2"/>
      <c r="G1203" s="2"/>
      <c r="H1203" s="2"/>
      <c r="I1203" s="2"/>
      <c r="J1203" s="2"/>
      <c r="K1203" s="2"/>
      <c r="L1203" s="2"/>
      <c r="M1203" s="2"/>
      <c r="N1203" s="2"/>
      <c r="O1203" s="2"/>
      <c r="P1203" s="2"/>
      <c r="Q1203" s="2"/>
      <c r="R1203" s="2"/>
      <c r="S1203" s="2"/>
    </row>
    <row r="1204" spans="1:19" ht="15.75" x14ac:dyDescent="0.25">
      <c r="A1204" s="24"/>
      <c r="B1204" s="2"/>
      <c r="C1204" s="2"/>
      <c r="D1204" s="2"/>
      <c r="E1204" s="2"/>
      <c r="F1204" s="2"/>
      <c r="G1204" s="2"/>
      <c r="H1204" s="2"/>
      <c r="I1204" s="2"/>
      <c r="J1204" s="2"/>
      <c r="K1204" s="2"/>
      <c r="L1204" s="2"/>
      <c r="M1204" s="2"/>
      <c r="N1204" s="2"/>
      <c r="O1204" s="2"/>
      <c r="P1204" s="2"/>
      <c r="Q1204" s="2"/>
      <c r="R1204" s="2"/>
      <c r="S1204" s="2"/>
    </row>
    <row r="1205" spans="1:19" ht="15.75" x14ac:dyDescent="0.25">
      <c r="A1205" s="24"/>
      <c r="B1205" s="2"/>
      <c r="C1205" s="2"/>
      <c r="D1205" s="2"/>
      <c r="E1205" s="2"/>
      <c r="F1205" s="2"/>
      <c r="G1205" s="2"/>
      <c r="H1205" s="2"/>
      <c r="I1205" s="2"/>
      <c r="J1205" s="2"/>
      <c r="K1205" s="2"/>
      <c r="L1205" s="2"/>
      <c r="M1205" s="2"/>
      <c r="N1205" s="2"/>
      <c r="O1205" s="2"/>
      <c r="P1205" s="2"/>
      <c r="Q1205" s="2"/>
      <c r="R1205" s="2"/>
      <c r="S1205" s="2"/>
    </row>
    <row r="1206" spans="1:19" ht="15.75" x14ac:dyDescent="0.25">
      <c r="A1206" s="24"/>
      <c r="B1206" s="2"/>
      <c r="C1206" s="2"/>
      <c r="D1206" s="2"/>
      <c r="E1206" s="2"/>
      <c r="F1206" s="2"/>
      <c r="G1206" s="2"/>
      <c r="H1206" s="2"/>
      <c r="I1206" s="2"/>
      <c r="J1206" s="2"/>
      <c r="K1206" s="2"/>
      <c r="L1206" s="2"/>
      <c r="M1206" s="2"/>
      <c r="N1206" s="2"/>
      <c r="O1206" s="2"/>
      <c r="P1206" s="2"/>
      <c r="Q1206" s="2"/>
      <c r="R1206" s="2"/>
      <c r="S1206" s="2"/>
    </row>
    <row r="1207" spans="1:19" ht="15.75" x14ac:dyDescent="0.25">
      <c r="A1207" s="24"/>
      <c r="B1207" s="2"/>
      <c r="C1207" s="2"/>
      <c r="D1207" s="2"/>
      <c r="E1207" s="2"/>
      <c r="F1207" s="2"/>
      <c r="G1207" s="2"/>
      <c r="H1207" s="2"/>
      <c r="I1207" s="2"/>
      <c r="J1207" s="2"/>
      <c r="K1207" s="2"/>
      <c r="L1207" s="2"/>
      <c r="M1207" s="2"/>
      <c r="N1207" s="2"/>
      <c r="O1207" s="2"/>
      <c r="P1207" s="2"/>
      <c r="Q1207" s="2"/>
      <c r="R1207" s="2"/>
      <c r="S1207" s="2"/>
    </row>
    <row r="1208" spans="1:19" ht="15.75" x14ac:dyDescent="0.25">
      <c r="A1208" s="24"/>
      <c r="B1208" s="2"/>
      <c r="C1208" s="2"/>
      <c r="D1208" s="2"/>
      <c r="E1208" s="2"/>
      <c r="F1208" s="2"/>
      <c r="G1208" s="2"/>
      <c r="H1208" s="2"/>
      <c r="I1208" s="2"/>
      <c r="J1208" s="2"/>
      <c r="K1208" s="2"/>
      <c r="L1208" s="2"/>
      <c r="M1208" s="2"/>
      <c r="N1208" s="2"/>
      <c r="O1208" s="2"/>
      <c r="P1208" s="2"/>
      <c r="Q1208" s="2"/>
      <c r="R1208" s="2"/>
      <c r="S1208" s="2"/>
    </row>
    <row r="1209" spans="1:19" ht="15.75" x14ac:dyDescent="0.25">
      <c r="A1209" s="24"/>
      <c r="B1209" s="2"/>
      <c r="C1209" s="2"/>
      <c r="D1209" s="2"/>
      <c r="E1209" s="2"/>
      <c r="F1209" s="2"/>
      <c r="G1209" s="2"/>
      <c r="H1209" s="2"/>
      <c r="I1209" s="2"/>
      <c r="J1209" s="2"/>
      <c r="K1209" s="2"/>
      <c r="L1209" s="2"/>
      <c r="M1209" s="2"/>
      <c r="N1209" s="2"/>
      <c r="O1209" s="2"/>
      <c r="P1209" s="2"/>
      <c r="Q1209" s="2"/>
      <c r="R1209" s="2"/>
      <c r="S1209" s="2"/>
    </row>
    <row r="1210" spans="1:19" ht="15.75" x14ac:dyDescent="0.25">
      <c r="A1210" s="24"/>
      <c r="B1210" s="2"/>
      <c r="C1210" s="2"/>
      <c r="D1210" s="2"/>
      <c r="E1210" s="2"/>
      <c r="F1210" s="2"/>
      <c r="G1210" s="2"/>
      <c r="H1210" s="2"/>
      <c r="I1210" s="2"/>
      <c r="J1210" s="2"/>
      <c r="K1210" s="2"/>
      <c r="L1210" s="2"/>
      <c r="M1210" s="2"/>
      <c r="N1210" s="2"/>
      <c r="O1210" s="2"/>
      <c r="P1210" s="2"/>
      <c r="Q1210" s="2"/>
      <c r="R1210" s="2"/>
      <c r="S1210" s="2"/>
    </row>
    <row r="1211" spans="1:19" ht="15.75" x14ac:dyDescent="0.25">
      <c r="A1211" s="24"/>
      <c r="B1211" s="2"/>
      <c r="C1211" s="2"/>
      <c r="D1211" s="2"/>
      <c r="E1211" s="2"/>
      <c r="F1211" s="2"/>
      <c r="G1211" s="2"/>
      <c r="H1211" s="2"/>
      <c r="I1211" s="2"/>
      <c r="J1211" s="2"/>
      <c r="K1211" s="2"/>
      <c r="L1211" s="2"/>
      <c r="M1211" s="2"/>
      <c r="N1211" s="2"/>
      <c r="O1211" s="2"/>
      <c r="P1211" s="2"/>
      <c r="Q1211" s="2"/>
      <c r="R1211" s="2"/>
      <c r="S1211" s="2"/>
    </row>
    <row r="1212" spans="1:19" ht="15.75" x14ac:dyDescent="0.25">
      <c r="A1212" s="24"/>
      <c r="B1212" s="2"/>
      <c r="C1212" s="2"/>
      <c r="D1212" s="2"/>
      <c r="E1212" s="2"/>
      <c r="F1212" s="2"/>
      <c r="G1212" s="2"/>
      <c r="H1212" s="2"/>
      <c r="I1212" s="2"/>
      <c r="J1212" s="2"/>
      <c r="K1212" s="2"/>
      <c r="L1212" s="2"/>
      <c r="M1212" s="2"/>
      <c r="N1212" s="2"/>
      <c r="O1212" s="2"/>
      <c r="P1212" s="2"/>
      <c r="Q1212" s="2"/>
      <c r="R1212" s="2"/>
      <c r="S1212" s="2"/>
    </row>
    <row r="1213" spans="1:19" ht="15.75" x14ac:dyDescent="0.25">
      <c r="A1213" s="24"/>
      <c r="B1213" s="2"/>
      <c r="C1213" s="2"/>
      <c r="D1213" s="2"/>
      <c r="E1213" s="2"/>
      <c r="F1213" s="2"/>
      <c r="G1213" s="2"/>
      <c r="H1213" s="2"/>
      <c r="I1213" s="2"/>
      <c r="J1213" s="2"/>
      <c r="K1213" s="2"/>
      <c r="L1213" s="2"/>
      <c r="M1213" s="2"/>
      <c r="N1213" s="2"/>
      <c r="O1213" s="2"/>
      <c r="P1213" s="2"/>
      <c r="Q1213" s="2"/>
      <c r="R1213" s="2"/>
      <c r="S1213" s="2"/>
    </row>
    <row r="1214" spans="1:19" ht="15.75" x14ac:dyDescent="0.25">
      <c r="A1214" s="24"/>
      <c r="B1214" s="2"/>
      <c r="C1214" s="2"/>
      <c r="D1214" s="2"/>
      <c r="E1214" s="2"/>
      <c r="F1214" s="2"/>
      <c r="G1214" s="2"/>
      <c r="H1214" s="2"/>
      <c r="I1214" s="2"/>
      <c r="J1214" s="2"/>
      <c r="K1214" s="2"/>
      <c r="L1214" s="2"/>
      <c r="M1214" s="2"/>
      <c r="N1214" s="2"/>
      <c r="O1214" s="2"/>
      <c r="P1214" s="2"/>
      <c r="Q1214" s="2"/>
      <c r="R1214" s="2"/>
      <c r="S1214" s="2"/>
    </row>
    <row r="1215" spans="1:19" ht="15.75" x14ac:dyDescent="0.25">
      <c r="A1215" s="24"/>
      <c r="B1215" s="2"/>
      <c r="C1215" s="2"/>
      <c r="D1215" s="2"/>
      <c r="E1215" s="2"/>
      <c r="F1215" s="2"/>
      <c r="G1215" s="2"/>
      <c r="H1215" s="2"/>
      <c r="I1215" s="2"/>
      <c r="J1215" s="2"/>
      <c r="K1215" s="2"/>
      <c r="L1215" s="2"/>
      <c r="M1215" s="2"/>
      <c r="N1215" s="2"/>
      <c r="O1215" s="2"/>
      <c r="P1215" s="2"/>
      <c r="Q1215" s="2"/>
      <c r="R1215" s="2"/>
      <c r="S1215" s="2"/>
    </row>
    <row r="1216" spans="1:19" ht="15.75" x14ac:dyDescent="0.25">
      <c r="A1216" s="24"/>
      <c r="B1216" s="2"/>
      <c r="C1216" s="2"/>
      <c r="D1216" s="2"/>
      <c r="E1216" s="2"/>
      <c r="F1216" s="2"/>
      <c r="G1216" s="2"/>
      <c r="H1216" s="2"/>
      <c r="I1216" s="2"/>
      <c r="J1216" s="2"/>
      <c r="K1216" s="2"/>
      <c r="L1216" s="2"/>
      <c r="M1216" s="2"/>
      <c r="N1216" s="2"/>
      <c r="O1216" s="2"/>
      <c r="P1216" s="2"/>
      <c r="Q1216" s="2"/>
      <c r="R1216" s="2"/>
      <c r="S1216" s="2"/>
    </row>
    <row r="1217" spans="1:19" ht="15.75" x14ac:dyDescent="0.25">
      <c r="A1217" s="24"/>
      <c r="B1217" s="2"/>
      <c r="C1217" s="2"/>
      <c r="D1217" s="2"/>
      <c r="E1217" s="2"/>
      <c r="F1217" s="2"/>
      <c r="G1217" s="2"/>
      <c r="H1217" s="2"/>
      <c r="I1217" s="2"/>
      <c r="J1217" s="2"/>
      <c r="K1217" s="2"/>
      <c r="L1217" s="2"/>
      <c r="M1217" s="2"/>
      <c r="N1217" s="2"/>
      <c r="O1217" s="2"/>
      <c r="P1217" s="2"/>
      <c r="Q1217" s="2"/>
      <c r="R1217" s="2"/>
      <c r="S1217" s="2"/>
    </row>
    <row r="1218" spans="1:19" ht="15.75" x14ac:dyDescent="0.25">
      <c r="A1218" s="24"/>
      <c r="B1218" s="2"/>
      <c r="C1218" s="2"/>
      <c r="D1218" s="2"/>
      <c r="E1218" s="2"/>
      <c r="F1218" s="2"/>
      <c r="G1218" s="2"/>
      <c r="H1218" s="2"/>
      <c r="I1218" s="2"/>
      <c r="J1218" s="2"/>
      <c r="K1218" s="2"/>
      <c r="L1218" s="2"/>
      <c r="M1218" s="2"/>
      <c r="N1218" s="2"/>
      <c r="O1218" s="2"/>
      <c r="P1218" s="2"/>
      <c r="Q1218" s="2"/>
      <c r="R1218" s="2"/>
      <c r="S1218" s="2"/>
    </row>
    <row r="1219" spans="1:19" ht="15.75" x14ac:dyDescent="0.25">
      <c r="A1219" s="24"/>
      <c r="B1219" s="2"/>
      <c r="C1219" s="2"/>
      <c r="D1219" s="2"/>
      <c r="E1219" s="2"/>
      <c r="F1219" s="2"/>
      <c r="G1219" s="2"/>
      <c r="H1219" s="2"/>
      <c r="I1219" s="2"/>
      <c r="J1219" s="2"/>
      <c r="K1219" s="2"/>
      <c r="L1219" s="2"/>
      <c r="M1219" s="2"/>
      <c r="N1219" s="2"/>
      <c r="O1219" s="2"/>
      <c r="P1219" s="2"/>
      <c r="Q1219" s="2"/>
      <c r="R1219" s="2"/>
      <c r="S1219" s="2"/>
    </row>
    <row r="1220" spans="1:19" ht="15.75" x14ac:dyDescent="0.25">
      <c r="A1220" s="24"/>
      <c r="B1220" s="2"/>
      <c r="C1220" s="2"/>
      <c r="D1220" s="2"/>
      <c r="E1220" s="2"/>
      <c r="F1220" s="2"/>
      <c r="G1220" s="2"/>
      <c r="H1220" s="2"/>
      <c r="I1220" s="2"/>
      <c r="J1220" s="2"/>
      <c r="K1220" s="2"/>
      <c r="L1220" s="2"/>
      <c r="M1220" s="2"/>
      <c r="N1220" s="2"/>
      <c r="O1220" s="2"/>
      <c r="P1220" s="2"/>
      <c r="Q1220" s="2"/>
      <c r="R1220" s="2"/>
      <c r="S1220" s="2"/>
    </row>
    <row r="1221" spans="1:19" ht="15.75" x14ac:dyDescent="0.25">
      <c r="A1221" s="24"/>
      <c r="B1221" s="2"/>
      <c r="C1221" s="2"/>
      <c r="D1221" s="2"/>
      <c r="E1221" s="2"/>
      <c r="F1221" s="2"/>
      <c r="G1221" s="2"/>
      <c r="H1221" s="2"/>
      <c r="I1221" s="2"/>
      <c r="J1221" s="2"/>
      <c r="K1221" s="2"/>
      <c r="L1221" s="2"/>
      <c r="M1221" s="2"/>
      <c r="N1221" s="2"/>
      <c r="O1221" s="2"/>
      <c r="P1221" s="2"/>
      <c r="Q1221" s="2"/>
      <c r="R1221" s="2"/>
      <c r="S1221" s="2"/>
    </row>
    <row r="1222" spans="1:19" ht="15.75" x14ac:dyDescent="0.25">
      <c r="A1222" s="24"/>
      <c r="B1222" s="2"/>
      <c r="C1222" s="2"/>
      <c r="D1222" s="2"/>
      <c r="E1222" s="2"/>
      <c r="F1222" s="2"/>
      <c r="G1222" s="2"/>
      <c r="H1222" s="2"/>
      <c r="I1222" s="2"/>
      <c r="J1222" s="2"/>
      <c r="K1222" s="2"/>
      <c r="L1222" s="2"/>
      <c r="M1222" s="2"/>
      <c r="N1222" s="2"/>
      <c r="O1222" s="2"/>
      <c r="P1222" s="2"/>
      <c r="Q1222" s="2"/>
      <c r="R1222" s="2"/>
      <c r="S1222" s="2"/>
    </row>
    <row r="1223" spans="1:19" ht="15.75" x14ac:dyDescent="0.25">
      <c r="A1223" s="24"/>
      <c r="B1223" s="2"/>
      <c r="C1223" s="2"/>
      <c r="D1223" s="2"/>
      <c r="E1223" s="2"/>
      <c r="F1223" s="2"/>
      <c r="G1223" s="2"/>
      <c r="H1223" s="2"/>
      <c r="I1223" s="2"/>
      <c r="J1223" s="2"/>
      <c r="K1223" s="2"/>
      <c r="L1223" s="2"/>
      <c r="M1223" s="2"/>
      <c r="N1223" s="2"/>
      <c r="O1223" s="2"/>
      <c r="P1223" s="2"/>
      <c r="Q1223" s="2"/>
      <c r="R1223" s="2"/>
      <c r="S1223" s="2"/>
    </row>
    <row r="1224" spans="1:19" ht="15.75" x14ac:dyDescent="0.25">
      <c r="A1224" s="24"/>
      <c r="B1224" s="2"/>
      <c r="C1224" s="2"/>
      <c r="D1224" s="2"/>
      <c r="E1224" s="2"/>
      <c r="F1224" s="2"/>
      <c r="G1224" s="2"/>
      <c r="H1224" s="2"/>
      <c r="I1224" s="2"/>
      <c r="J1224" s="2"/>
      <c r="K1224" s="2"/>
      <c r="L1224" s="2"/>
      <c r="M1224" s="2"/>
      <c r="N1224" s="2"/>
      <c r="O1224" s="2"/>
      <c r="P1224" s="2"/>
      <c r="Q1224" s="2"/>
      <c r="R1224" s="2"/>
      <c r="S1224" s="2"/>
    </row>
    <row r="1225" spans="1:19" ht="15.75" x14ac:dyDescent="0.25">
      <c r="A1225" s="24"/>
      <c r="B1225" s="2"/>
      <c r="C1225" s="2"/>
      <c r="D1225" s="2"/>
      <c r="E1225" s="2"/>
      <c r="F1225" s="2"/>
      <c r="G1225" s="2"/>
      <c r="H1225" s="2"/>
      <c r="I1225" s="2"/>
      <c r="J1225" s="2"/>
      <c r="K1225" s="2"/>
      <c r="L1225" s="2"/>
      <c r="M1225" s="2"/>
      <c r="N1225" s="2"/>
      <c r="O1225" s="2"/>
      <c r="P1225" s="2"/>
      <c r="Q1225" s="2"/>
      <c r="R1225" s="2"/>
      <c r="S1225" s="2"/>
    </row>
    <row r="1226" spans="1:19" ht="15.75" x14ac:dyDescent="0.25">
      <c r="A1226" s="24"/>
      <c r="B1226" s="2"/>
      <c r="C1226" s="2"/>
      <c r="D1226" s="2"/>
      <c r="E1226" s="2"/>
      <c r="F1226" s="2"/>
      <c r="G1226" s="2"/>
      <c r="H1226" s="2"/>
      <c r="I1226" s="2"/>
      <c r="J1226" s="2"/>
      <c r="K1226" s="2"/>
      <c r="L1226" s="2"/>
      <c r="M1226" s="2"/>
      <c r="N1226" s="2"/>
      <c r="O1226" s="2"/>
      <c r="P1226" s="2"/>
      <c r="Q1226" s="2"/>
      <c r="R1226" s="2"/>
      <c r="S1226" s="2"/>
    </row>
    <row r="1227" spans="1:19" ht="15.75" x14ac:dyDescent="0.25">
      <c r="A1227" s="24"/>
      <c r="B1227" s="2"/>
      <c r="C1227" s="2"/>
      <c r="D1227" s="2"/>
      <c r="E1227" s="2"/>
      <c r="F1227" s="2"/>
      <c r="G1227" s="2"/>
      <c r="H1227" s="2"/>
      <c r="I1227" s="2"/>
      <c r="J1227" s="2"/>
      <c r="K1227" s="2"/>
      <c r="L1227" s="2"/>
      <c r="M1227" s="2"/>
      <c r="N1227" s="2"/>
      <c r="O1227" s="2"/>
      <c r="P1227" s="2"/>
      <c r="Q1227" s="2"/>
      <c r="R1227" s="2"/>
      <c r="S1227" s="2"/>
    </row>
    <row r="1228" spans="1:19" ht="15.75" x14ac:dyDescent="0.25">
      <c r="A1228" s="24"/>
      <c r="B1228" s="2"/>
      <c r="C1228" s="2"/>
      <c r="D1228" s="2"/>
      <c r="E1228" s="2"/>
      <c r="F1228" s="2"/>
      <c r="G1228" s="2"/>
      <c r="H1228" s="2"/>
      <c r="I1228" s="2"/>
      <c r="J1228" s="2"/>
      <c r="K1228" s="2"/>
      <c r="L1228" s="2"/>
      <c r="M1228" s="2"/>
      <c r="N1228" s="2"/>
      <c r="O1228" s="2"/>
      <c r="P1228" s="2"/>
      <c r="Q1228" s="2"/>
      <c r="R1228" s="2"/>
      <c r="S1228" s="2"/>
    </row>
    <row r="1229" spans="1:19" ht="15.75" x14ac:dyDescent="0.25">
      <c r="A1229" s="24"/>
      <c r="B1229" s="2"/>
      <c r="C1229" s="2"/>
      <c r="D1229" s="2"/>
      <c r="E1229" s="2"/>
      <c r="F1229" s="2"/>
      <c r="G1229" s="2"/>
      <c r="H1229" s="2"/>
      <c r="I1229" s="2"/>
      <c r="J1229" s="2"/>
      <c r="K1229" s="2"/>
      <c r="L1229" s="2"/>
      <c r="M1229" s="2"/>
      <c r="N1229" s="2"/>
      <c r="O1229" s="2"/>
      <c r="P1229" s="2"/>
      <c r="Q1229" s="2"/>
      <c r="R1229" s="2"/>
      <c r="S1229" s="2"/>
    </row>
    <row r="1230" spans="1:19" ht="15.75" x14ac:dyDescent="0.25">
      <c r="A1230" s="24"/>
      <c r="B1230" s="2"/>
      <c r="C1230" s="2"/>
      <c r="D1230" s="2"/>
      <c r="E1230" s="2"/>
      <c r="F1230" s="2"/>
      <c r="G1230" s="2"/>
      <c r="H1230" s="2"/>
      <c r="I1230" s="2"/>
      <c r="J1230" s="2"/>
      <c r="K1230" s="2"/>
      <c r="L1230" s="2"/>
      <c r="M1230" s="2"/>
      <c r="N1230" s="2"/>
      <c r="O1230" s="2"/>
      <c r="P1230" s="2"/>
      <c r="Q1230" s="2"/>
      <c r="R1230" s="2"/>
      <c r="S1230" s="2"/>
    </row>
    <row r="1231" spans="1:19" ht="15.75" x14ac:dyDescent="0.25">
      <c r="A1231" s="24"/>
      <c r="B1231" s="2"/>
      <c r="C1231" s="2"/>
      <c r="D1231" s="2"/>
      <c r="E1231" s="2"/>
      <c r="F1231" s="2"/>
      <c r="G1231" s="2"/>
      <c r="H1231" s="2"/>
      <c r="I1231" s="2"/>
      <c r="J1231" s="2"/>
      <c r="K1231" s="2"/>
      <c r="L1231" s="2"/>
      <c r="M1231" s="2"/>
      <c r="N1231" s="2"/>
      <c r="O1231" s="2"/>
      <c r="P1231" s="2"/>
      <c r="Q1231" s="2"/>
      <c r="R1231" s="2"/>
      <c r="S1231" s="2"/>
    </row>
    <row r="1232" spans="1:19" ht="15.75" x14ac:dyDescent="0.25">
      <c r="A1232" s="24"/>
      <c r="B1232" s="2"/>
      <c r="C1232" s="2"/>
      <c r="D1232" s="2"/>
      <c r="E1232" s="2"/>
      <c r="F1232" s="2"/>
      <c r="G1232" s="2"/>
      <c r="H1232" s="2"/>
      <c r="I1232" s="2"/>
      <c r="J1232" s="2"/>
      <c r="K1232" s="2"/>
      <c r="L1232" s="2"/>
      <c r="M1232" s="2"/>
      <c r="N1232" s="2"/>
      <c r="O1232" s="2"/>
      <c r="P1232" s="2"/>
      <c r="Q1232" s="2"/>
      <c r="R1232" s="2"/>
      <c r="S1232" s="2"/>
    </row>
    <row r="1233" spans="1:19" ht="15.75" x14ac:dyDescent="0.25">
      <c r="A1233" s="24"/>
      <c r="B1233" s="2"/>
      <c r="C1233" s="2"/>
      <c r="D1233" s="2"/>
      <c r="E1233" s="2"/>
      <c r="F1233" s="2"/>
      <c r="G1233" s="2"/>
      <c r="H1233" s="2"/>
      <c r="I1233" s="2"/>
      <c r="J1233" s="2"/>
      <c r="K1233" s="2"/>
      <c r="L1233" s="2"/>
      <c r="M1233" s="2"/>
      <c r="N1233" s="2"/>
      <c r="O1233" s="2"/>
      <c r="P1233" s="2"/>
      <c r="Q1233" s="2"/>
      <c r="R1233" s="2"/>
      <c r="S1233" s="2"/>
    </row>
    <row r="1234" spans="1:19" ht="15.75" x14ac:dyDescent="0.25">
      <c r="A1234" s="24"/>
      <c r="B1234" s="2"/>
      <c r="C1234" s="2"/>
      <c r="D1234" s="2"/>
      <c r="E1234" s="2"/>
      <c r="F1234" s="2"/>
      <c r="G1234" s="2"/>
      <c r="H1234" s="2"/>
      <c r="I1234" s="2"/>
      <c r="J1234" s="2"/>
      <c r="K1234" s="2"/>
      <c r="L1234" s="2"/>
      <c r="M1234" s="2"/>
      <c r="N1234" s="2"/>
      <c r="O1234" s="2"/>
      <c r="P1234" s="2"/>
      <c r="Q1234" s="2"/>
      <c r="R1234" s="2"/>
      <c r="S1234" s="2"/>
    </row>
    <row r="1235" spans="1:19" ht="15.75" x14ac:dyDescent="0.25">
      <c r="A1235" s="24"/>
      <c r="B1235" s="2"/>
      <c r="C1235" s="2"/>
      <c r="D1235" s="2"/>
      <c r="E1235" s="2"/>
      <c r="F1235" s="2"/>
      <c r="G1235" s="2"/>
      <c r="H1235" s="2"/>
      <c r="I1235" s="2"/>
      <c r="J1235" s="2"/>
      <c r="K1235" s="2"/>
      <c r="L1235" s="2"/>
      <c r="M1235" s="2"/>
      <c r="N1235" s="2"/>
      <c r="O1235" s="2"/>
      <c r="P1235" s="2"/>
      <c r="Q1235" s="2"/>
      <c r="R1235" s="2"/>
      <c r="S1235" s="2"/>
    </row>
    <row r="1236" spans="1:19" ht="15.75" x14ac:dyDescent="0.25">
      <c r="A1236" s="24"/>
      <c r="B1236" s="2"/>
      <c r="C1236" s="2"/>
      <c r="D1236" s="2"/>
      <c r="E1236" s="2"/>
      <c r="F1236" s="2"/>
      <c r="G1236" s="2"/>
      <c r="H1236" s="2"/>
      <c r="I1236" s="2"/>
      <c r="J1236" s="2"/>
      <c r="K1236" s="2"/>
      <c r="L1236" s="2"/>
      <c r="M1236" s="2"/>
      <c r="N1236" s="2"/>
      <c r="O1236" s="2"/>
      <c r="P1236" s="2"/>
      <c r="Q1236" s="2"/>
      <c r="R1236" s="2"/>
      <c r="S1236" s="2"/>
    </row>
    <row r="1237" spans="1:19" ht="15.75" x14ac:dyDescent="0.25">
      <c r="A1237" s="24"/>
      <c r="B1237" s="2"/>
      <c r="C1237" s="2"/>
      <c r="D1237" s="2"/>
      <c r="E1237" s="2"/>
      <c r="F1237" s="2"/>
      <c r="G1237" s="2"/>
      <c r="H1237" s="2"/>
      <c r="I1237" s="2"/>
      <c r="J1237" s="2"/>
      <c r="K1237" s="2"/>
      <c r="L1237" s="2"/>
      <c r="M1237" s="2"/>
      <c r="N1237" s="2"/>
      <c r="O1237" s="2"/>
      <c r="P1237" s="2"/>
      <c r="Q1237" s="2"/>
      <c r="R1237" s="2"/>
      <c r="S1237" s="2"/>
    </row>
    <row r="1238" spans="1:19" ht="15.75" x14ac:dyDescent="0.25">
      <c r="A1238" s="24"/>
      <c r="B1238" s="2"/>
      <c r="C1238" s="2"/>
      <c r="D1238" s="2"/>
      <c r="E1238" s="2"/>
      <c r="F1238" s="2"/>
      <c r="G1238" s="2"/>
      <c r="H1238" s="2"/>
      <c r="I1238" s="2"/>
      <c r="J1238" s="2"/>
      <c r="K1238" s="2"/>
      <c r="L1238" s="2"/>
      <c r="M1238" s="2"/>
      <c r="N1238" s="2"/>
      <c r="O1238" s="2"/>
      <c r="P1238" s="2"/>
      <c r="Q1238" s="2"/>
      <c r="R1238" s="2"/>
      <c r="S1238" s="2"/>
    </row>
    <row r="1239" spans="1:19" ht="15.75" x14ac:dyDescent="0.25">
      <c r="A1239" s="24"/>
      <c r="B1239" s="2"/>
      <c r="C1239" s="2"/>
      <c r="D1239" s="2"/>
      <c r="E1239" s="2"/>
      <c r="F1239" s="2"/>
      <c r="G1239" s="2"/>
      <c r="H1239" s="2"/>
      <c r="I1239" s="2"/>
      <c r="J1239" s="2"/>
      <c r="K1239" s="2"/>
      <c r="L1239" s="2"/>
      <c r="M1239" s="2"/>
      <c r="N1239" s="2"/>
      <c r="O1239" s="2"/>
      <c r="P1239" s="2"/>
      <c r="Q1239" s="2"/>
      <c r="R1239" s="2"/>
      <c r="S1239" s="2"/>
    </row>
    <row r="1240" spans="1:19" ht="15.75" x14ac:dyDescent="0.25">
      <c r="A1240" s="24"/>
      <c r="B1240" s="2"/>
      <c r="C1240" s="2"/>
      <c r="D1240" s="2"/>
      <c r="E1240" s="2"/>
      <c r="F1240" s="2"/>
      <c r="G1240" s="2"/>
      <c r="H1240" s="2"/>
      <c r="I1240" s="2"/>
      <c r="J1240" s="2"/>
      <c r="K1240" s="2"/>
      <c r="L1240" s="2"/>
      <c r="M1240" s="2"/>
      <c r="N1240" s="2"/>
      <c r="O1240" s="2"/>
      <c r="P1240" s="2"/>
      <c r="Q1240" s="2"/>
      <c r="R1240" s="2"/>
      <c r="S1240" s="2"/>
    </row>
    <row r="1241" spans="1:19" ht="15.75" x14ac:dyDescent="0.25">
      <c r="A1241" s="24"/>
      <c r="B1241" s="2"/>
      <c r="C1241" s="2"/>
      <c r="D1241" s="2"/>
      <c r="E1241" s="2"/>
      <c r="F1241" s="2"/>
      <c r="G1241" s="2"/>
      <c r="H1241" s="2"/>
      <c r="I1241" s="2"/>
      <c r="J1241" s="2"/>
      <c r="K1241" s="2"/>
      <c r="L1241" s="2"/>
      <c r="M1241" s="2"/>
      <c r="N1241" s="2"/>
      <c r="O1241" s="2"/>
      <c r="P1241" s="2"/>
      <c r="Q1241" s="2"/>
      <c r="R1241" s="2"/>
      <c r="S1241" s="2"/>
    </row>
    <row r="1242" spans="1:19" ht="15.75" x14ac:dyDescent="0.25">
      <c r="A1242" s="24"/>
      <c r="B1242" s="2"/>
      <c r="C1242" s="2"/>
      <c r="D1242" s="2"/>
      <c r="E1242" s="2"/>
      <c r="F1242" s="2"/>
      <c r="G1242" s="2"/>
      <c r="H1242" s="2"/>
      <c r="I1242" s="2"/>
      <c r="J1242" s="2"/>
      <c r="K1242" s="2"/>
      <c r="L1242" s="2"/>
      <c r="M1242" s="2"/>
      <c r="N1242" s="2"/>
      <c r="O1242" s="2"/>
      <c r="P1242" s="2"/>
      <c r="Q1242" s="2"/>
      <c r="R1242" s="2"/>
      <c r="S1242" s="2"/>
    </row>
    <row r="1243" spans="1:19" ht="15.75" x14ac:dyDescent="0.25">
      <c r="A1243" s="24"/>
      <c r="B1243" s="2"/>
      <c r="C1243" s="2"/>
      <c r="D1243" s="2"/>
      <c r="E1243" s="2"/>
      <c r="F1243" s="2"/>
      <c r="G1243" s="2"/>
      <c r="H1243" s="2"/>
      <c r="I1243" s="2"/>
      <c r="J1243" s="2"/>
      <c r="K1243" s="2"/>
      <c r="L1243" s="2"/>
      <c r="M1243" s="2"/>
      <c r="N1243" s="2"/>
      <c r="O1243" s="2"/>
      <c r="P1243" s="2"/>
      <c r="Q1243" s="2"/>
      <c r="R1243" s="2"/>
      <c r="S1243" s="2"/>
    </row>
    <row r="1244" spans="1:19" ht="15.75" x14ac:dyDescent="0.25">
      <c r="A1244" s="24"/>
      <c r="B1244" s="2"/>
      <c r="C1244" s="2"/>
      <c r="D1244" s="2"/>
      <c r="E1244" s="2"/>
      <c r="F1244" s="2"/>
      <c r="G1244" s="2"/>
      <c r="H1244" s="2"/>
      <c r="I1244" s="2"/>
      <c r="J1244" s="2"/>
      <c r="K1244" s="2"/>
      <c r="L1244" s="2"/>
      <c r="M1244" s="2"/>
      <c r="N1244" s="2"/>
      <c r="O1244" s="2"/>
      <c r="P1244" s="2"/>
      <c r="Q1244" s="2"/>
      <c r="R1244" s="2"/>
      <c r="S1244" s="2"/>
    </row>
    <row r="1245" spans="1:19" ht="15.75" x14ac:dyDescent="0.25">
      <c r="A1245" s="24"/>
      <c r="B1245" s="2"/>
      <c r="C1245" s="2"/>
      <c r="D1245" s="2"/>
      <c r="E1245" s="2"/>
      <c r="F1245" s="2"/>
      <c r="G1245" s="2"/>
      <c r="H1245" s="2"/>
      <c r="I1245" s="2"/>
      <c r="J1245" s="2"/>
      <c r="K1245" s="2"/>
      <c r="L1245" s="2"/>
      <c r="M1245" s="2"/>
      <c r="N1245" s="2"/>
      <c r="O1245" s="2"/>
      <c r="P1245" s="2"/>
      <c r="Q1245" s="2"/>
      <c r="R1245" s="2"/>
      <c r="S1245" s="2"/>
    </row>
    <row r="1246" spans="1:19" ht="15.75" x14ac:dyDescent="0.25">
      <c r="A1246" s="24"/>
      <c r="B1246" s="2"/>
      <c r="C1246" s="2"/>
      <c r="D1246" s="2"/>
      <c r="E1246" s="2"/>
      <c r="F1246" s="2"/>
      <c r="G1246" s="2"/>
      <c r="H1246" s="2"/>
      <c r="I1246" s="2"/>
      <c r="J1246" s="2"/>
      <c r="K1246" s="2"/>
      <c r="L1246" s="2"/>
      <c r="M1246" s="2"/>
      <c r="N1246" s="2"/>
      <c r="O1246" s="2"/>
      <c r="P1246" s="2"/>
      <c r="Q1246" s="2"/>
      <c r="R1246" s="2"/>
      <c r="S1246" s="2"/>
    </row>
    <row r="1247" spans="1:19" ht="15.75" x14ac:dyDescent="0.25">
      <c r="A1247" s="24"/>
      <c r="B1247" s="2"/>
      <c r="C1247" s="2"/>
      <c r="D1247" s="2"/>
      <c r="E1247" s="2"/>
      <c r="F1247" s="2"/>
      <c r="G1247" s="2"/>
      <c r="H1247" s="2"/>
      <c r="I1247" s="2"/>
      <c r="J1247" s="2"/>
      <c r="K1247" s="2"/>
      <c r="L1247" s="2"/>
      <c r="M1247" s="2"/>
      <c r="N1247" s="2"/>
      <c r="O1247" s="2"/>
      <c r="P1247" s="2"/>
      <c r="Q1247" s="2"/>
      <c r="R1247" s="2"/>
      <c r="S1247" s="2"/>
    </row>
    <row r="1248" spans="1:19" ht="15.75" x14ac:dyDescent="0.25">
      <c r="A1248" s="24"/>
      <c r="B1248" s="2"/>
      <c r="C1248" s="2"/>
      <c r="D1248" s="2"/>
      <c r="E1248" s="2"/>
      <c r="F1248" s="2"/>
      <c r="G1248" s="2"/>
      <c r="H1248" s="2"/>
      <c r="I1248" s="2"/>
      <c r="J1248" s="2"/>
      <c r="K1248" s="2"/>
      <c r="L1248" s="2"/>
      <c r="M1248" s="2"/>
      <c r="N1248" s="2"/>
      <c r="O1248" s="2"/>
      <c r="P1248" s="2"/>
      <c r="Q1248" s="2"/>
      <c r="R1248" s="2"/>
      <c r="S1248" s="2"/>
    </row>
    <row r="1249" spans="1:19" ht="15.75" x14ac:dyDescent="0.25">
      <c r="A1249" s="24"/>
      <c r="B1249" s="2"/>
      <c r="C1249" s="2"/>
      <c r="D1249" s="2"/>
      <c r="E1249" s="2"/>
      <c r="F1249" s="2"/>
      <c r="G1249" s="2"/>
      <c r="H1249" s="2"/>
      <c r="I1249" s="2"/>
      <c r="J1249" s="2"/>
      <c r="K1249" s="2"/>
      <c r="L1249" s="2"/>
      <c r="M1249" s="2"/>
      <c r="N1249" s="2"/>
      <c r="O1249" s="2"/>
      <c r="P1249" s="2"/>
      <c r="Q1249" s="2"/>
      <c r="R1249" s="2"/>
      <c r="S1249" s="2"/>
    </row>
    <row r="1250" spans="1:19" ht="15.75" x14ac:dyDescent="0.25">
      <c r="A1250" s="24"/>
      <c r="B1250" s="2"/>
      <c r="C1250" s="2"/>
      <c r="D1250" s="2"/>
      <c r="E1250" s="2"/>
      <c r="F1250" s="2"/>
      <c r="G1250" s="2"/>
      <c r="H1250" s="2"/>
      <c r="I1250" s="2"/>
      <c r="J1250" s="2"/>
      <c r="K1250" s="2"/>
      <c r="L1250" s="2"/>
      <c r="M1250" s="2"/>
      <c r="N1250" s="2"/>
      <c r="O1250" s="2"/>
      <c r="P1250" s="2"/>
      <c r="Q1250" s="2"/>
      <c r="R1250" s="2"/>
      <c r="S1250" s="2"/>
    </row>
    <row r="1251" spans="1:19" ht="15.75" x14ac:dyDescent="0.25">
      <c r="A1251" s="24"/>
      <c r="B1251" s="2"/>
      <c r="C1251" s="2"/>
      <c r="D1251" s="2"/>
      <c r="E1251" s="2"/>
      <c r="F1251" s="2"/>
      <c r="G1251" s="2"/>
      <c r="H1251" s="2"/>
      <c r="I1251" s="2"/>
      <c r="J1251" s="2"/>
      <c r="K1251" s="2"/>
      <c r="L1251" s="2"/>
      <c r="M1251" s="2"/>
      <c r="N1251" s="2"/>
      <c r="O1251" s="2"/>
      <c r="P1251" s="2"/>
      <c r="Q1251" s="2"/>
      <c r="R1251" s="2"/>
      <c r="S1251" s="2"/>
    </row>
    <row r="1252" spans="1:19" ht="15.75" x14ac:dyDescent="0.25">
      <c r="A1252" s="24"/>
      <c r="B1252" s="2"/>
      <c r="C1252" s="2"/>
      <c r="D1252" s="2"/>
      <c r="E1252" s="2"/>
      <c r="F1252" s="2"/>
      <c r="G1252" s="2"/>
      <c r="H1252" s="2"/>
      <c r="I1252" s="2"/>
      <c r="J1252" s="2"/>
      <c r="K1252" s="2"/>
      <c r="L1252" s="2"/>
      <c r="M1252" s="2"/>
      <c r="N1252" s="2"/>
      <c r="O1252" s="2"/>
      <c r="P1252" s="2"/>
      <c r="Q1252" s="2"/>
      <c r="R1252" s="2"/>
      <c r="S1252" s="2"/>
    </row>
    <row r="1253" spans="1:19" ht="15.75" x14ac:dyDescent="0.25">
      <c r="A1253" s="24"/>
      <c r="B1253" s="2"/>
      <c r="C1253" s="2"/>
      <c r="D1253" s="2"/>
      <c r="E1253" s="2"/>
      <c r="F1253" s="2"/>
      <c r="G1253" s="2"/>
      <c r="H1253" s="2"/>
      <c r="I1253" s="2"/>
      <c r="J1253" s="2"/>
      <c r="K1253" s="2"/>
      <c r="L1253" s="2"/>
      <c r="M1253" s="2"/>
      <c r="N1253" s="2"/>
      <c r="O1253" s="2"/>
      <c r="P1253" s="2"/>
      <c r="Q1253" s="2"/>
      <c r="R1253" s="2"/>
      <c r="S1253" s="2"/>
    </row>
    <row r="1254" spans="1:19" ht="15.75" x14ac:dyDescent="0.25">
      <c r="A1254" s="24"/>
      <c r="B1254" s="2"/>
      <c r="C1254" s="2"/>
      <c r="D1254" s="2"/>
      <c r="E1254" s="2"/>
      <c r="F1254" s="2"/>
      <c r="G1254" s="2"/>
      <c r="H1254" s="2"/>
      <c r="I1254" s="2"/>
      <c r="J1254" s="2"/>
      <c r="K1254" s="2"/>
      <c r="L1254" s="2"/>
      <c r="M1254" s="2"/>
      <c r="N1254" s="2"/>
      <c r="O1254" s="2"/>
      <c r="P1254" s="2"/>
      <c r="Q1254" s="2"/>
      <c r="R1254" s="2"/>
      <c r="S1254" s="2"/>
    </row>
    <row r="1255" spans="1:19" ht="15.75" x14ac:dyDescent="0.25">
      <c r="A1255" s="24"/>
      <c r="B1255" s="2"/>
      <c r="C1255" s="2"/>
      <c r="D1255" s="2"/>
      <c r="E1255" s="2"/>
      <c r="F1255" s="2"/>
      <c r="G1255" s="2"/>
      <c r="H1255" s="2"/>
      <c r="I1255" s="2"/>
      <c r="J1255" s="2"/>
      <c r="K1255" s="2"/>
      <c r="L1255" s="2"/>
      <c r="M1255" s="2"/>
      <c r="N1255" s="2"/>
      <c r="O1255" s="2"/>
      <c r="P1255" s="2"/>
      <c r="Q1255" s="2"/>
      <c r="R1255" s="2"/>
      <c r="S1255" s="2"/>
    </row>
    <row r="1256" spans="1:19" ht="15.75" x14ac:dyDescent="0.25">
      <c r="A1256" s="24"/>
      <c r="B1256" s="2"/>
      <c r="C1256" s="2"/>
      <c r="D1256" s="2"/>
      <c r="E1256" s="2"/>
      <c r="F1256" s="2"/>
      <c r="G1256" s="2"/>
      <c r="H1256" s="2"/>
      <c r="I1256" s="2"/>
      <c r="J1256" s="2"/>
      <c r="K1256" s="2"/>
      <c r="L1256" s="2"/>
      <c r="M1256" s="2"/>
      <c r="N1256" s="2"/>
      <c r="O1256" s="2"/>
      <c r="P1256" s="2"/>
      <c r="Q1256" s="2"/>
      <c r="R1256" s="2"/>
      <c r="S1256" s="2"/>
    </row>
    <row r="1257" spans="1:19" ht="15.75" x14ac:dyDescent="0.25">
      <c r="A1257" s="24"/>
      <c r="B1257" s="2"/>
      <c r="C1257" s="2"/>
      <c r="D1257" s="2"/>
      <c r="E1257" s="2"/>
      <c r="F1257" s="2"/>
      <c r="G1257" s="2"/>
      <c r="H1257" s="2"/>
      <c r="I1257" s="2"/>
      <c r="J1257" s="2"/>
      <c r="K1257" s="2"/>
      <c r="L1257" s="2"/>
      <c r="M1257" s="2"/>
      <c r="N1257" s="2"/>
      <c r="O1257" s="2"/>
      <c r="P1257" s="2"/>
      <c r="Q1257" s="2"/>
      <c r="R1257" s="2"/>
      <c r="S1257" s="2"/>
    </row>
    <row r="1258" spans="1:19" ht="15.75" x14ac:dyDescent="0.25">
      <c r="A1258" s="24"/>
      <c r="B1258" s="2"/>
      <c r="C1258" s="2"/>
      <c r="D1258" s="2"/>
      <c r="E1258" s="2"/>
      <c r="F1258" s="2"/>
      <c r="G1258" s="2"/>
      <c r="H1258" s="2"/>
      <c r="I1258" s="2"/>
      <c r="J1258" s="2"/>
      <c r="K1258" s="2"/>
      <c r="L1258" s="2"/>
      <c r="M1258" s="2"/>
      <c r="N1258" s="2"/>
      <c r="O1258" s="2"/>
      <c r="P1258" s="2"/>
      <c r="Q1258" s="2"/>
      <c r="R1258" s="2"/>
      <c r="S1258" s="2"/>
    </row>
    <row r="1259" spans="1:19" ht="15.75" x14ac:dyDescent="0.25">
      <c r="A1259" s="24"/>
      <c r="B1259" s="2"/>
      <c r="C1259" s="2"/>
      <c r="D1259" s="2"/>
      <c r="E1259" s="2"/>
      <c r="F1259" s="2"/>
      <c r="G1259" s="2"/>
      <c r="H1259" s="2"/>
      <c r="I1259" s="2"/>
      <c r="J1259" s="2"/>
      <c r="K1259" s="2"/>
      <c r="L1259" s="2"/>
      <c r="M1259" s="2"/>
      <c r="N1259" s="2"/>
      <c r="O1259" s="2"/>
      <c r="P1259" s="2"/>
      <c r="Q1259" s="2"/>
      <c r="R1259" s="2"/>
      <c r="S1259" s="2"/>
    </row>
    <row r="1260" spans="1:19" ht="15.75" x14ac:dyDescent="0.25">
      <c r="A1260" s="24"/>
      <c r="B1260" s="2"/>
      <c r="C1260" s="2"/>
      <c r="D1260" s="2"/>
      <c r="E1260" s="2"/>
      <c r="F1260" s="2"/>
      <c r="G1260" s="2"/>
      <c r="H1260" s="2"/>
      <c r="I1260" s="2"/>
      <c r="J1260" s="2"/>
      <c r="K1260" s="2"/>
      <c r="L1260" s="2"/>
      <c r="M1260" s="2"/>
      <c r="N1260" s="2"/>
      <c r="O1260" s="2"/>
      <c r="P1260" s="2"/>
      <c r="Q1260" s="2"/>
      <c r="R1260" s="2"/>
      <c r="S1260" s="2"/>
    </row>
    <row r="1261" spans="1:19" ht="15.75" x14ac:dyDescent="0.25">
      <c r="A1261" s="24"/>
      <c r="B1261" s="2"/>
      <c r="C1261" s="2"/>
      <c r="D1261" s="2"/>
      <c r="E1261" s="2"/>
      <c r="F1261" s="2"/>
      <c r="G1261" s="2"/>
      <c r="H1261" s="2"/>
      <c r="I1261" s="2"/>
      <c r="J1261" s="2"/>
      <c r="K1261" s="2"/>
      <c r="L1261" s="2"/>
      <c r="M1261" s="2"/>
      <c r="N1261" s="2"/>
      <c r="O1261" s="2"/>
      <c r="P1261" s="2"/>
      <c r="Q1261" s="2"/>
      <c r="R1261" s="2"/>
      <c r="S1261" s="2"/>
    </row>
    <row r="1262" spans="1:19" ht="15.75" x14ac:dyDescent="0.25">
      <c r="A1262" s="24"/>
      <c r="B1262" s="2"/>
      <c r="C1262" s="2"/>
      <c r="D1262" s="2"/>
      <c r="E1262" s="2"/>
      <c r="F1262" s="2"/>
      <c r="G1262" s="2"/>
      <c r="H1262" s="2"/>
      <c r="I1262" s="2"/>
      <c r="J1262" s="2"/>
      <c r="K1262" s="2"/>
      <c r="L1262" s="2"/>
      <c r="M1262" s="2"/>
      <c r="N1262" s="2"/>
      <c r="O1262" s="2"/>
      <c r="P1262" s="2"/>
      <c r="Q1262" s="2"/>
      <c r="R1262" s="2"/>
      <c r="S1262" s="2"/>
    </row>
    <row r="1263" spans="1:19" ht="15.75" x14ac:dyDescent="0.25">
      <c r="A1263" s="24"/>
      <c r="B1263" s="2"/>
      <c r="C1263" s="2"/>
      <c r="D1263" s="2"/>
      <c r="E1263" s="2"/>
      <c r="F1263" s="2"/>
      <c r="G1263" s="2"/>
      <c r="H1263" s="2"/>
      <c r="I1263" s="2"/>
      <c r="J1263" s="2"/>
      <c r="K1263" s="2"/>
      <c r="L1263" s="2"/>
      <c r="M1263" s="2"/>
      <c r="N1263" s="2"/>
      <c r="O1263" s="2"/>
      <c r="P1263" s="2"/>
      <c r="Q1263" s="2"/>
      <c r="R1263" s="2"/>
      <c r="S1263" s="2"/>
    </row>
    <row r="1264" spans="1:19" ht="15.75" x14ac:dyDescent="0.25">
      <c r="A1264" s="24"/>
      <c r="B1264" s="2"/>
      <c r="C1264" s="2"/>
      <c r="D1264" s="2"/>
      <c r="E1264" s="2"/>
      <c r="F1264" s="2"/>
      <c r="G1264" s="2"/>
      <c r="H1264" s="2"/>
      <c r="I1264" s="2"/>
      <c r="J1264" s="2"/>
      <c r="K1264" s="2"/>
      <c r="L1264" s="2"/>
      <c r="M1264" s="2"/>
      <c r="N1264" s="2"/>
      <c r="O1264" s="2"/>
      <c r="P1264" s="2"/>
      <c r="Q1264" s="2"/>
      <c r="R1264" s="2"/>
      <c r="S1264" s="2"/>
    </row>
    <row r="1265" spans="1:19" ht="15.75" x14ac:dyDescent="0.25">
      <c r="A1265" s="24"/>
      <c r="B1265" s="2"/>
      <c r="C1265" s="2"/>
      <c r="D1265" s="2"/>
      <c r="E1265" s="2"/>
      <c r="F1265" s="2"/>
      <c r="G1265" s="2"/>
      <c r="H1265" s="2"/>
      <c r="I1265" s="2"/>
      <c r="J1265" s="2"/>
      <c r="K1265" s="2"/>
      <c r="L1265" s="2"/>
      <c r="M1265" s="2"/>
      <c r="N1265" s="2"/>
      <c r="O1265" s="2"/>
      <c r="P1265" s="2"/>
      <c r="Q1265" s="2"/>
      <c r="R1265" s="2"/>
      <c r="S1265" s="2"/>
    </row>
    <row r="1266" spans="1:19" ht="15.75" x14ac:dyDescent="0.25">
      <c r="A1266" s="24"/>
      <c r="B1266" s="2"/>
      <c r="C1266" s="2"/>
      <c r="D1266" s="2"/>
      <c r="E1266" s="2"/>
      <c r="F1266" s="2"/>
      <c r="G1266" s="2"/>
      <c r="H1266" s="2"/>
      <c r="I1266" s="2"/>
      <c r="J1266" s="2"/>
      <c r="K1266" s="2"/>
      <c r="L1266" s="2"/>
      <c r="M1266" s="2"/>
      <c r="N1266" s="2"/>
      <c r="O1266" s="2"/>
      <c r="P1266" s="2"/>
      <c r="Q1266" s="2"/>
      <c r="R1266" s="2"/>
      <c r="S1266" s="2"/>
    </row>
    <row r="1267" spans="1:19" ht="15.75" x14ac:dyDescent="0.25">
      <c r="A1267" s="24"/>
      <c r="B1267" s="2"/>
      <c r="C1267" s="2"/>
      <c r="D1267" s="2"/>
      <c r="E1267" s="2"/>
      <c r="F1267" s="2"/>
      <c r="G1267" s="2"/>
      <c r="H1267" s="2"/>
      <c r="I1267" s="2"/>
      <c r="J1267" s="2"/>
      <c r="K1267" s="2"/>
      <c r="L1267" s="2"/>
      <c r="M1267" s="2"/>
      <c r="N1267" s="2"/>
      <c r="O1267" s="2"/>
      <c r="P1267" s="2"/>
      <c r="Q1267" s="2"/>
      <c r="R1267" s="2"/>
      <c r="S1267" s="2"/>
    </row>
    <row r="1268" spans="1:19" ht="15.75" x14ac:dyDescent="0.25">
      <c r="A1268" s="24"/>
      <c r="B1268" s="2"/>
      <c r="C1268" s="2"/>
      <c r="D1268" s="2"/>
      <c r="E1268" s="2"/>
      <c r="F1268" s="2"/>
      <c r="G1268" s="2"/>
      <c r="H1268" s="2"/>
      <c r="I1268" s="2"/>
      <c r="J1268" s="2"/>
      <c r="K1268" s="2"/>
      <c r="L1268" s="2"/>
      <c r="M1268" s="2"/>
      <c r="N1268" s="2"/>
      <c r="O1268" s="2"/>
      <c r="P1268" s="2"/>
      <c r="Q1268" s="2"/>
      <c r="R1268" s="2"/>
      <c r="S1268" s="2"/>
    </row>
    <row r="1269" spans="1:19" ht="15.75" x14ac:dyDescent="0.25">
      <c r="A1269" s="24"/>
      <c r="B1269" s="2"/>
      <c r="C1269" s="2"/>
      <c r="D1269" s="2"/>
      <c r="E1269" s="2"/>
      <c r="F1269" s="2"/>
      <c r="G1269" s="2"/>
      <c r="H1269" s="2"/>
      <c r="I1269" s="2"/>
      <c r="J1269" s="2"/>
      <c r="K1269" s="2"/>
      <c r="L1269" s="2"/>
      <c r="M1269" s="2"/>
      <c r="N1269" s="2"/>
      <c r="O1269" s="2"/>
      <c r="P1269" s="2"/>
      <c r="Q1269" s="2"/>
      <c r="R1269" s="2"/>
      <c r="S1269" s="2"/>
    </row>
    <row r="1270" spans="1:19" ht="15.75" x14ac:dyDescent="0.25">
      <c r="A1270" s="24"/>
      <c r="B1270" s="2"/>
      <c r="C1270" s="2"/>
      <c r="D1270" s="2"/>
      <c r="E1270" s="2"/>
      <c r="F1270" s="2"/>
      <c r="G1270" s="2"/>
      <c r="H1270" s="2"/>
      <c r="I1270" s="2"/>
      <c r="J1270" s="2"/>
      <c r="K1270" s="2"/>
      <c r="L1270" s="2"/>
      <c r="M1270" s="2"/>
      <c r="N1270" s="2"/>
      <c r="O1270" s="2"/>
      <c r="P1270" s="2"/>
      <c r="Q1270" s="2"/>
      <c r="R1270" s="2"/>
      <c r="S1270" s="2"/>
    </row>
    <row r="1271" spans="1:19" ht="15.75" x14ac:dyDescent="0.25">
      <c r="A1271" s="24"/>
      <c r="B1271" s="2"/>
      <c r="C1271" s="2"/>
      <c r="D1271" s="2"/>
      <c r="E1271" s="2"/>
      <c r="F1271" s="2"/>
      <c r="G1271" s="2"/>
      <c r="H1271" s="2"/>
      <c r="I1271" s="2"/>
      <c r="J1271" s="2"/>
      <c r="K1271" s="2"/>
      <c r="L1271" s="2"/>
      <c r="M1271" s="2"/>
      <c r="N1271" s="2"/>
      <c r="O1271" s="2"/>
      <c r="P1271" s="2"/>
      <c r="Q1271" s="2"/>
      <c r="R1271" s="2"/>
      <c r="S1271" s="2"/>
    </row>
    <row r="1272" spans="1:19" ht="15.75" x14ac:dyDescent="0.25">
      <c r="A1272" s="24"/>
      <c r="B1272" s="2"/>
      <c r="C1272" s="2"/>
      <c r="D1272" s="2"/>
      <c r="E1272" s="2"/>
      <c r="F1272" s="2"/>
      <c r="G1272" s="2"/>
      <c r="H1272" s="2"/>
      <c r="I1272" s="2"/>
      <c r="J1272" s="2"/>
      <c r="K1272" s="2"/>
      <c r="L1272" s="2"/>
      <c r="M1272" s="2"/>
      <c r="N1272" s="2"/>
      <c r="O1272" s="2"/>
      <c r="P1272" s="2"/>
      <c r="Q1272" s="2"/>
      <c r="R1272" s="2"/>
      <c r="S1272" s="2"/>
    </row>
    <row r="1273" spans="1:19" ht="15.75" x14ac:dyDescent="0.25">
      <c r="A1273" s="24"/>
      <c r="B1273" s="2"/>
      <c r="C1273" s="2"/>
      <c r="D1273" s="2"/>
      <c r="E1273" s="2"/>
      <c r="F1273" s="2"/>
      <c r="G1273" s="2"/>
      <c r="H1273" s="2"/>
      <c r="I1273" s="2"/>
      <c r="J1273" s="2"/>
      <c r="K1273" s="2"/>
      <c r="L1273" s="2"/>
      <c r="M1273" s="2"/>
      <c r="N1273" s="2"/>
      <c r="O1273" s="2"/>
      <c r="P1273" s="2"/>
      <c r="Q1273" s="2"/>
      <c r="R1273" s="2"/>
      <c r="S1273" s="2"/>
    </row>
    <row r="1274" spans="1:19" ht="15.75" x14ac:dyDescent="0.25">
      <c r="A1274" s="24"/>
      <c r="B1274" s="2"/>
      <c r="C1274" s="2"/>
      <c r="D1274" s="2"/>
      <c r="E1274" s="2"/>
      <c r="F1274" s="2"/>
      <c r="G1274" s="2"/>
      <c r="H1274" s="2"/>
      <c r="I1274" s="2"/>
      <c r="J1274" s="2"/>
      <c r="K1274" s="2"/>
      <c r="L1274" s="2"/>
      <c r="M1274" s="2"/>
      <c r="N1274" s="2"/>
      <c r="O1274" s="2"/>
      <c r="P1274" s="2"/>
      <c r="Q1274" s="2"/>
      <c r="R1274" s="2"/>
      <c r="S1274" s="2"/>
    </row>
    <row r="1275" spans="1:19" ht="15.75" x14ac:dyDescent="0.25">
      <c r="A1275" s="24"/>
      <c r="B1275" s="2"/>
      <c r="C1275" s="2"/>
      <c r="D1275" s="2"/>
      <c r="E1275" s="2"/>
      <c r="F1275" s="2"/>
      <c r="G1275" s="2"/>
      <c r="H1275" s="2"/>
      <c r="I1275" s="2"/>
      <c r="J1275" s="2"/>
      <c r="K1275" s="2"/>
      <c r="L1275" s="2"/>
      <c r="M1275" s="2"/>
      <c r="N1275" s="2"/>
      <c r="O1275" s="2"/>
      <c r="P1275" s="2"/>
      <c r="Q1275" s="2"/>
      <c r="R1275" s="2"/>
      <c r="S1275" s="2"/>
    </row>
    <row r="1276" spans="1:19" ht="15.75" x14ac:dyDescent="0.25">
      <c r="A1276" s="24"/>
      <c r="B1276" s="2"/>
      <c r="C1276" s="2"/>
      <c r="D1276" s="2"/>
      <c r="E1276" s="2"/>
      <c r="F1276" s="2"/>
      <c r="G1276" s="2"/>
      <c r="H1276" s="2"/>
      <c r="I1276" s="2"/>
      <c r="J1276" s="2"/>
      <c r="K1276" s="2"/>
      <c r="L1276" s="2"/>
      <c r="M1276" s="2"/>
      <c r="N1276" s="2"/>
      <c r="O1276" s="2"/>
      <c r="P1276" s="2"/>
      <c r="Q1276" s="2"/>
      <c r="R1276" s="2"/>
      <c r="S1276" s="2"/>
    </row>
    <row r="1277" spans="1:19" ht="15.75" x14ac:dyDescent="0.25">
      <c r="A1277" s="24"/>
      <c r="B1277" s="2"/>
      <c r="C1277" s="2"/>
      <c r="D1277" s="2"/>
      <c r="E1277" s="2"/>
      <c r="F1277" s="2"/>
      <c r="G1277" s="2"/>
      <c r="H1277" s="2"/>
      <c r="I1277" s="2"/>
      <c r="J1277" s="2"/>
      <c r="K1277" s="2"/>
      <c r="L1277" s="2"/>
      <c r="M1277" s="2"/>
      <c r="N1277" s="2"/>
      <c r="O1277" s="2"/>
      <c r="P1277" s="2"/>
      <c r="Q1277" s="2"/>
      <c r="R1277" s="2"/>
      <c r="S1277" s="2"/>
    </row>
    <row r="1278" spans="1:19" ht="15.75" x14ac:dyDescent="0.25">
      <c r="A1278" s="24"/>
      <c r="B1278" s="2"/>
      <c r="C1278" s="2"/>
      <c r="D1278" s="2"/>
      <c r="E1278" s="2"/>
      <c r="F1278" s="2"/>
      <c r="G1278" s="2"/>
      <c r="H1278" s="2"/>
      <c r="I1278" s="2"/>
      <c r="J1278" s="2"/>
      <c r="K1278" s="2"/>
      <c r="L1278" s="2"/>
      <c r="M1278" s="2"/>
      <c r="N1278" s="2"/>
      <c r="O1278" s="2"/>
      <c r="P1278" s="2"/>
      <c r="Q1278" s="2"/>
      <c r="R1278" s="2"/>
      <c r="S1278" s="2"/>
    </row>
    <row r="1279" spans="1:19" ht="15.75" x14ac:dyDescent="0.25">
      <c r="A1279" s="24"/>
      <c r="B1279" s="2"/>
      <c r="C1279" s="2"/>
      <c r="D1279" s="2"/>
      <c r="E1279" s="2"/>
      <c r="F1279" s="2"/>
      <c r="G1279" s="2"/>
      <c r="H1279" s="2"/>
      <c r="I1279" s="2"/>
      <c r="J1279" s="2"/>
      <c r="K1279" s="2"/>
      <c r="L1279" s="2"/>
      <c r="M1279" s="2"/>
      <c r="N1279" s="2"/>
      <c r="O1279" s="2"/>
      <c r="P1279" s="2"/>
      <c r="Q1279" s="2"/>
      <c r="R1279" s="2"/>
      <c r="S1279" s="2"/>
    </row>
    <row r="1280" spans="1:19" ht="15.75" x14ac:dyDescent="0.25">
      <c r="A1280" s="24"/>
      <c r="B1280" s="2"/>
      <c r="C1280" s="2"/>
      <c r="D1280" s="2"/>
      <c r="E1280" s="2"/>
      <c r="F1280" s="2"/>
      <c r="G1280" s="2"/>
      <c r="H1280" s="2"/>
      <c r="I1280" s="2"/>
      <c r="J1280" s="2"/>
      <c r="K1280" s="2"/>
      <c r="L1280" s="2"/>
      <c r="M1280" s="2"/>
      <c r="N1280" s="2"/>
      <c r="O1280" s="2"/>
      <c r="P1280" s="2"/>
      <c r="Q1280" s="2"/>
      <c r="R1280" s="2"/>
      <c r="S1280" s="2"/>
    </row>
    <row r="1281" spans="1:19" ht="15.75" x14ac:dyDescent="0.25">
      <c r="A1281" s="24"/>
      <c r="B1281" s="2"/>
      <c r="C1281" s="2"/>
      <c r="D1281" s="2"/>
      <c r="E1281" s="2"/>
      <c r="F1281" s="2"/>
      <c r="G1281" s="2"/>
      <c r="H1281" s="2"/>
      <c r="I1281" s="2"/>
      <c r="J1281" s="2"/>
      <c r="K1281" s="2"/>
      <c r="L1281" s="2"/>
      <c r="M1281" s="2"/>
      <c r="N1281" s="2"/>
      <c r="O1281" s="2"/>
      <c r="P1281" s="2"/>
      <c r="Q1281" s="2"/>
      <c r="R1281" s="2"/>
      <c r="S1281" s="2"/>
    </row>
    <row r="1282" spans="1:19" ht="15.75" x14ac:dyDescent="0.25">
      <c r="A1282" s="24"/>
      <c r="B1282" s="2"/>
      <c r="C1282" s="2"/>
      <c r="D1282" s="2"/>
      <c r="E1282" s="2"/>
      <c r="F1282" s="2"/>
      <c r="G1282" s="2"/>
      <c r="H1282" s="2"/>
      <c r="I1282" s="2"/>
      <c r="J1282" s="2"/>
      <c r="K1282" s="2"/>
      <c r="L1282" s="2"/>
      <c r="M1282" s="2"/>
      <c r="N1282" s="2"/>
      <c r="O1282" s="2"/>
      <c r="P1282" s="2"/>
      <c r="Q1282" s="2"/>
      <c r="R1282" s="2"/>
      <c r="S1282" s="2"/>
    </row>
    <row r="1283" spans="1:19" ht="15.75" x14ac:dyDescent="0.25">
      <c r="A1283" s="24"/>
      <c r="B1283" s="2"/>
      <c r="C1283" s="2"/>
      <c r="D1283" s="2"/>
      <c r="E1283" s="2"/>
      <c r="F1283" s="2"/>
      <c r="G1283" s="2"/>
      <c r="H1283" s="2"/>
      <c r="I1283" s="2"/>
      <c r="J1283" s="2"/>
      <c r="K1283" s="2"/>
      <c r="L1283" s="2"/>
      <c r="M1283" s="2"/>
      <c r="N1283" s="2"/>
      <c r="O1283" s="2"/>
      <c r="P1283" s="2"/>
      <c r="Q1283" s="2"/>
      <c r="R1283" s="2"/>
      <c r="S1283" s="2"/>
    </row>
    <row r="1284" spans="1:19" ht="15.75" x14ac:dyDescent="0.25">
      <c r="A1284" s="24"/>
      <c r="B1284" s="2"/>
      <c r="C1284" s="2"/>
      <c r="D1284" s="2"/>
      <c r="E1284" s="2"/>
      <c r="F1284" s="2"/>
      <c r="G1284" s="2"/>
      <c r="H1284" s="2"/>
      <c r="I1284" s="2"/>
      <c r="J1284" s="2"/>
      <c r="K1284" s="2"/>
      <c r="L1284" s="2"/>
      <c r="M1284" s="2"/>
      <c r="N1284" s="2"/>
      <c r="O1284" s="2"/>
      <c r="P1284" s="2"/>
      <c r="Q1284" s="2"/>
      <c r="R1284" s="2"/>
      <c r="S1284" s="2"/>
    </row>
    <row r="1285" spans="1:19" ht="15.75" x14ac:dyDescent="0.25">
      <c r="A1285" s="24"/>
      <c r="B1285" s="2"/>
      <c r="C1285" s="2"/>
      <c r="D1285" s="2"/>
      <c r="E1285" s="2"/>
      <c r="F1285" s="2"/>
      <c r="G1285" s="2"/>
      <c r="H1285" s="2"/>
      <c r="I1285" s="2"/>
      <c r="J1285" s="2"/>
      <c r="K1285" s="2"/>
      <c r="L1285" s="2"/>
      <c r="M1285" s="2"/>
      <c r="N1285" s="2"/>
      <c r="O1285" s="2"/>
      <c r="P1285" s="2"/>
      <c r="Q1285" s="2"/>
      <c r="R1285" s="2"/>
      <c r="S1285" s="2"/>
    </row>
    <row r="1286" spans="1:19" ht="15.75" x14ac:dyDescent="0.25">
      <c r="A1286" s="24"/>
      <c r="B1286" s="2"/>
      <c r="C1286" s="2"/>
      <c r="D1286" s="2"/>
      <c r="E1286" s="2"/>
      <c r="F1286" s="2"/>
      <c r="G1286" s="2"/>
      <c r="H1286" s="2"/>
      <c r="I1286" s="2"/>
      <c r="J1286" s="2"/>
      <c r="K1286" s="2"/>
      <c r="L1286" s="2"/>
      <c r="M1286" s="2"/>
      <c r="N1286" s="2"/>
      <c r="O1286" s="2"/>
      <c r="P1286" s="2"/>
      <c r="Q1286" s="2"/>
      <c r="R1286" s="2"/>
      <c r="S1286" s="2"/>
    </row>
    <row r="1287" spans="1:19" ht="15.75" x14ac:dyDescent="0.25">
      <c r="A1287" s="24"/>
      <c r="B1287" s="2"/>
      <c r="C1287" s="2"/>
      <c r="D1287" s="2"/>
      <c r="E1287" s="2"/>
      <c r="F1287" s="2"/>
      <c r="G1287" s="2"/>
      <c r="H1287" s="2"/>
      <c r="I1287" s="2"/>
      <c r="J1287" s="2"/>
      <c r="K1287" s="2"/>
      <c r="L1287" s="2"/>
      <c r="M1287" s="2"/>
      <c r="N1287" s="2"/>
      <c r="O1287" s="2"/>
      <c r="P1287" s="2"/>
      <c r="Q1287" s="2"/>
      <c r="R1287" s="2"/>
      <c r="S1287" s="2"/>
    </row>
    <row r="1288" spans="1:19" ht="15.75" x14ac:dyDescent="0.25">
      <c r="A1288" s="24"/>
      <c r="B1288" s="2"/>
      <c r="C1288" s="2"/>
      <c r="D1288" s="2"/>
      <c r="E1288" s="2"/>
      <c r="F1288" s="2"/>
      <c r="G1288" s="2"/>
      <c r="H1288" s="2"/>
      <c r="I1288" s="2"/>
      <c r="J1288" s="2"/>
      <c r="K1288" s="2"/>
      <c r="L1288" s="2"/>
      <c r="M1288" s="2"/>
      <c r="N1288" s="2"/>
      <c r="O1288" s="2"/>
      <c r="P1288" s="2"/>
      <c r="Q1288" s="2"/>
      <c r="R1288" s="2"/>
      <c r="S1288" s="2"/>
    </row>
    <row r="1289" spans="1:19" ht="15.75" x14ac:dyDescent="0.25">
      <c r="A1289" s="24"/>
      <c r="B1289" s="2"/>
      <c r="C1289" s="2"/>
      <c r="D1289" s="2"/>
      <c r="E1289" s="2"/>
      <c r="F1289" s="2"/>
      <c r="G1289" s="2"/>
      <c r="H1289" s="2"/>
      <c r="I1289" s="2"/>
      <c r="J1289" s="2"/>
      <c r="K1289" s="2"/>
      <c r="L1289" s="2"/>
      <c r="M1289" s="2"/>
      <c r="N1289" s="2"/>
      <c r="O1289" s="2"/>
      <c r="P1289" s="2"/>
      <c r="Q1289" s="2"/>
      <c r="R1289" s="2"/>
      <c r="S1289" s="2"/>
    </row>
    <row r="1290" spans="1:19" ht="15.75" x14ac:dyDescent="0.25">
      <c r="A1290" s="24"/>
      <c r="B1290" s="2"/>
      <c r="C1290" s="2"/>
      <c r="D1290" s="2"/>
      <c r="E1290" s="2"/>
      <c r="F1290" s="2"/>
      <c r="G1290" s="2"/>
      <c r="H1290" s="2"/>
      <c r="I1290" s="2"/>
      <c r="J1290" s="2"/>
      <c r="K1290" s="2"/>
      <c r="L1290" s="2"/>
      <c r="M1290" s="2"/>
      <c r="N1290" s="2"/>
      <c r="O1290" s="2"/>
      <c r="P1290" s="2"/>
      <c r="Q1290" s="2"/>
      <c r="R1290" s="2"/>
      <c r="S1290" s="2"/>
    </row>
    <row r="1291" spans="1:19" ht="15.75" x14ac:dyDescent="0.25">
      <c r="A1291" s="24"/>
      <c r="B1291" s="2"/>
      <c r="C1291" s="2"/>
      <c r="D1291" s="2"/>
      <c r="E1291" s="2"/>
      <c r="F1291" s="2"/>
      <c r="G1291" s="2"/>
      <c r="H1291" s="2"/>
      <c r="I1291" s="2"/>
      <c r="J1291" s="2"/>
      <c r="K1291" s="2"/>
      <c r="L1291" s="2"/>
      <c r="M1291" s="2"/>
      <c r="N1291" s="2"/>
      <c r="O1291" s="2"/>
      <c r="P1291" s="2"/>
      <c r="Q1291" s="2"/>
      <c r="R1291" s="2"/>
      <c r="S1291" s="2"/>
    </row>
    <row r="1292" spans="1:19" ht="15.75" x14ac:dyDescent="0.25">
      <c r="A1292" s="24"/>
      <c r="B1292" s="2"/>
      <c r="C1292" s="2"/>
      <c r="D1292" s="2"/>
      <c r="E1292" s="2"/>
      <c r="F1292" s="2"/>
      <c r="G1292" s="2"/>
      <c r="H1292" s="2"/>
      <c r="I1292" s="2"/>
      <c r="J1292" s="2"/>
      <c r="K1292" s="2"/>
      <c r="L1292" s="2"/>
      <c r="M1292" s="2"/>
      <c r="N1292" s="2"/>
      <c r="O1292" s="2"/>
      <c r="P1292" s="2"/>
      <c r="Q1292" s="2"/>
      <c r="R1292" s="2"/>
      <c r="S1292" s="2"/>
    </row>
    <row r="1293" spans="1:19" ht="15.75" x14ac:dyDescent="0.25">
      <c r="A1293" s="24"/>
      <c r="B1293" s="2"/>
      <c r="C1293" s="2"/>
      <c r="D1293" s="2"/>
      <c r="E1293" s="2"/>
      <c r="F1293" s="2"/>
      <c r="G1293" s="2"/>
      <c r="H1293" s="2"/>
      <c r="I1293" s="2"/>
      <c r="J1293" s="2"/>
      <c r="K1293" s="2"/>
      <c r="L1293" s="2"/>
      <c r="M1293" s="2"/>
      <c r="N1293" s="2"/>
      <c r="O1293" s="2"/>
      <c r="P1293" s="2"/>
      <c r="Q1293" s="2"/>
      <c r="R1293" s="2"/>
      <c r="S1293" s="2"/>
    </row>
    <row r="1294" spans="1:19" ht="15.75" x14ac:dyDescent="0.25">
      <c r="A1294" s="24"/>
      <c r="B1294" s="2"/>
      <c r="C1294" s="2"/>
      <c r="D1294" s="2"/>
      <c r="E1294" s="2"/>
      <c r="F1294" s="2"/>
      <c r="G1294" s="2"/>
      <c r="H1294" s="2"/>
      <c r="I1294" s="2"/>
      <c r="J1294" s="2"/>
      <c r="K1294" s="2"/>
      <c r="L1294" s="2"/>
      <c r="M1294" s="2"/>
      <c r="N1294" s="2"/>
      <c r="O1294" s="2"/>
      <c r="P1294" s="2"/>
      <c r="Q1294" s="2"/>
      <c r="R1294" s="2"/>
      <c r="S1294" s="2"/>
    </row>
    <row r="1295" spans="1:19" ht="15.75" x14ac:dyDescent="0.25">
      <c r="A1295" s="24"/>
      <c r="B1295" s="2"/>
      <c r="C1295" s="2"/>
      <c r="D1295" s="2"/>
      <c r="E1295" s="2"/>
      <c r="F1295" s="2"/>
      <c r="G1295" s="2"/>
      <c r="H1295" s="2"/>
      <c r="I1295" s="2"/>
      <c r="J1295" s="2"/>
      <c r="K1295" s="2"/>
      <c r="L1295" s="2"/>
      <c r="M1295" s="2"/>
      <c r="N1295" s="2"/>
      <c r="O1295" s="2"/>
      <c r="P1295" s="2"/>
      <c r="Q1295" s="2"/>
      <c r="R1295" s="2"/>
      <c r="S1295" s="2"/>
    </row>
    <row r="1296" spans="1:19" ht="15.75" x14ac:dyDescent="0.25">
      <c r="A1296" s="24"/>
      <c r="B1296" s="2"/>
      <c r="C1296" s="2"/>
      <c r="D1296" s="2"/>
      <c r="E1296" s="2"/>
      <c r="F1296" s="2"/>
      <c r="G1296" s="2"/>
      <c r="H1296" s="2"/>
      <c r="I1296" s="2"/>
      <c r="J1296" s="2"/>
      <c r="K1296" s="2"/>
      <c r="L1296" s="2"/>
      <c r="M1296" s="2"/>
      <c r="N1296" s="2"/>
      <c r="O1296" s="2"/>
      <c r="P1296" s="2"/>
      <c r="Q1296" s="2"/>
      <c r="R1296" s="2"/>
      <c r="S1296" s="2"/>
    </row>
    <row r="1297" spans="1:19" ht="15.75" x14ac:dyDescent="0.25">
      <c r="A1297" s="24"/>
      <c r="B1297" s="2"/>
      <c r="C1297" s="2"/>
      <c r="D1297" s="2"/>
      <c r="E1297" s="2"/>
      <c r="F1297" s="2"/>
      <c r="G1297" s="2"/>
      <c r="H1297" s="2"/>
      <c r="I1297" s="2"/>
      <c r="J1297" s="2"/>
      <c r="K1297" s="2"/>
      <c r="L1297" s="2"/>
      <c r="M1297" s="2"/>
      <c r="N1297" s="2"/>
      <c r="O1297" s="2"/>
      <c r="P1297" s="2"/>
      <c r="Q1297" s="2"/>
      <c r="R1297" s="2"/>
      <c r="S1297" s="2"/>
    </row>
    <row r="1298" spans="1:19" ht="15.75" x14ac:dyDescent="0.25">
      <c r="A1298" s="24"/>
      <c r="B1298" s="2"/>
      <c r="C1298" s="2"/>
      <c r="D1298" s="2"/>
      <c r="E1298" s="2"/>
      <c r="F1298" s="2"/>
      <c r="G1298" s="2"/>
      <c r="H1298" s="2"/>
      <c r="I1298" s="2"/>
      <c r="J1298" s="2"/>
      <c r="K1298" s="2"/>
      <c r="L1298" s="2"/>
      <c r="M1298" s="2"/>
      <c r="N1298" s="2"/>
      <c r="O1298" s="2"/>
      <c r="P1298" s="2"/>
      <c r="Q1298" s="2"/>
      <c r="R1298" s="2"/>
      <c r="S1298" s="2"/>
    </row>
    <row r="1299" spans="1:19" ht="15.75" x14ac:dyDescent="0.25">
      <c r="A1299" s="24"/>
      <c r="B1299" s="2"/>
      <c r="C1299" s="2"/>
      <c r="D1299" s="2"/>
      <c r="E1299" s="2"/>
      <c r="F1299" s="2"/>
      <c r="G1299" s="2"/>
      <c r="H1299" s="2"/>
      <c r="I1299" s="2"/>
      <c r="J1299" s="2"/>
      <c r="K1299" s="2"/>
      <c r="L1299" s="2"/>
      <c r="M1299" s="2"/>
      <c r="N1299" s="2"/>
      <c r="O1299" s="2"/>
      <c r="P1299" s="2"/>
      <c r="Q1299" s="2"/>
      <c r="R1299" s="2"/>
      <c r="S1299" s="2"/>
    </row>
    <row r="1300" spans="1:19" ht="15.75" x14ac:dyDescent="0.25">
      <c r="A1300" s="24"/>
      <c r="B1300" s="2"/>
      <c r="C1300" s="2"/>
      <c r="D1300" s="2"/>
      <c r="E1300" s="2"/>
      <c r="F1300" s="2"/>
      <c r="G1300" s="2"/>
      <c r="H1300" s="2"/>
      <c r="I1300" s="2"/>
      <c r="J1300" s="2"/>
      <c r="K1300" s="2"/>
      <c r="L1300" s="2"/>
      <c r="M1300" s="2"/>
      <c r="N1300" s="2"/>
      <c r="O1300" s="2"/>
      <c r="P1300" s="2"/>
      <c r="Q1300" s="2"/>
      <c r="R1300" s="2"/>
      <c r="S1300" s="2"/>
    </row>
    <row r="1301" spans="1:19" ht="15.75" x14ac:dyDescent="0.25">
      <c r="A1301" s="24"/>
      <c r="B1301" s="2"/>
      <c r="C1301" s="2"/>
      <c r="D1301" s="2"/>
      <c r="E1301" s="2"/>
      <c r="F1301" s="2"/>
      <c r="G1301" s="2"/>
      <c r="H1301" s="2"/>
      <c r="I1301" s="2"/>
      <c r="J1301" s="2"/>
      <c r="K1301" s="2"/>
      <c r="L1301" s="2"/>
      <c r="M1301" s="2"/>
      <c r="N1301" s="2"/>
      <c r="O1301" s="2"/>
      <c r="P1301" s="2"/>
      <c r="Q1301" s="2"/>
      <c r="R1301" s="2"/>
      <c r="S1301" s="2"/>
    </row>
    <row r="1302" spans="1:19" ht="15.75" x14ac:dyDescent="0.25">
      <c r="A1302" s="24"/>
      <c r="B1302" s="2"/>
      <c r="C1302" s="2"/>
      <c r="D1302" s="2"/>
      <c r="E1302" s="2"/>
      <c r="F1302" s="2"/>
      <c r="G1302" s="2"/>
      <c r="H1302" s="2"/>
      <c r="I1302" s="2"/>
      <c r="J1302" s="2"/>
      <c r="K1302" s="2"/>
      <c r="L1302" s="2"/>
      <c r="M1302" s="2"/>
      <c r="N1302" s="2"/>
      <c r="O1302" s="2"/>
      <c r="P1302" s="2"/>
      <c r="Q1302" s="2"/>
      <c r="R1302" s="2"/>
      <c r="S1302" s="2"/>
    </row>
    <row r="1303" spans="1:19" ht="15.75" x14ac:dyDescent="0.25">
      <c r="A1303" s="24"/>
      <c r="B1303" s="2"/>
      <c r="C1303" s="2"/>
      <c r="D1303" s="2"/>
      <c r="E1303" s="2"/>
      <c r="F1303" s="2"/>
      <c r="G1303" s="2"/>
      <c r="H1303" s="2"/>
      <c r="I1303" s="2"/>
      <c r="J1303" s="2"/>
      <c r="K1303" s="2"/>
      <c r="L1303" s="2"/>
      <c r="M1303" s="2"/>
      <c r="N1303" s="2"/>
      <c r="O1303" s="2"/>
      <c r="P1303" s="2"/>
      <c r="Q1303" s="2"/>
      <c r="R1303" s="2"/>
      <c r="S1303" s="2"/>
    </row>
    <row r="1304" spans="1:19" ht="15.75" x14ac:dyDescent="0.25">
      <c r="A1304" s="24"/>
      <c r="B1304" s="2"/>
      <c r="C1304" s="2"/>
      <c r="D1304" s="2"/>
      <c r="E1304" s="2"/>
      <c r="F1304" s="2"/>
      <c r="G1304" s="2"/>
      <c r="H1304" s="2"/>
      <c r="I1304" s="2"/>
      <c r="J1304" s="2"/>
      <c r="K1304" s="2"/>
      <c r="L1304" s="2"/>
      <c r="M1304" s="2"/>
      <c r="N1304" s="2"/>
      <c r="O1304" s="2"/>
      <c r="P1304" s="2"/>
      <c r="Q1304" s="2"/>
      <c r="R1304" s="2"/>
      <c r="S1304" s="2"/>
    </row>
    <row r="1305" spans="1:19" ht="15.75" x14ac:dyDescent="0.25">
      <c r="A1305" s="24"/>
      <c r="B1305" s="2"/>
      <c r="C1305" s="2"/>
      <c r="D1305" s="2"/>
      <c r="E1305" s="2"/>
      <c r="F1305" s="2"/>
      <c r="G1305" s="2"/>
      <c r="H1305" s="2"/>
      <c r="I1305" s="2"/>
      <c r="J1305" s="2"/>
      <c r="K1305" s="2"/>
      <c r="L1305" s="2"/>
      <c r="M1305" s="2"/>
      <c r="N1305" s="2"/>
      <c r="O1305" s="2"/>
      <c r="P1305" s="2"/>
      <c r="Q1305" s="2"/>
      <c r="R1305" s="2"/>
      <c r="S1305" s="2"/>
    </row>
    <row r="1306" spans="1:19" ht="15.75" x14ac:dyDescent="0.25">
      <c r="A1306" s="24"/>
      <c r="B1306" s="2"/>
      <c r="C1306" s="2"/>
      <c r="D1306" s="2"/>
      <c r="E1306" s="2"/>
      <c r="F1306" s="2"/>
      <c r="G1306" s="2"/>
      <c r="H1306" s="2"/>
      <c r="I1306" s="2"/>
      <c r="J1306" s="2"/>
      <c r="K1306" s="2"/>
      <c r="L1306" s="2"/>
      <c r="M1306" s="2"/>
      <c r="N1306" s="2"/>
      <c r="O1306" s="2"/>
      <c r="P1306" s="2"/>
      <c r="Q1306" s="2"/>
      <c r="R1306" s="2"/>
      <c r="S1306" s="2"/>
    </row>
    <row r="1307" spans="1:19" ht="15.75" x14ac:dyDescent="0.25">
      <c r="A1307" s="24"/>
      <c r="B1307" s="2"/>
      <c r="C1307" s="2"/>
      <c r="D1307" s="2"/>
      <c r="E1307" s="2"/>
      <c r="F1307" s="2"/>
      <c r="G1307" s="2"/>
      <c r="H1307" s="2"/>
      <c r="I1307" s="2"/>
      <c r="J1307" s="2"/>
      <c r="K1307" s="2"/>
      <c r="L1307" s="2"/>
      <c r="M1307" s="2"/>
      <c r="N1307" s="2"/>
      <c r="O1307" s="2"/>
      <c r="P1307" s="2"/>
      <c r="Q1307" s="2"/>
      <c r="R1307" s="2"/>
      <c r="S1307" s="2"/>
    </row>
    <row r="1308" spans="1:19" ht="15.75" x14ac:dyDescent="0.25">
      <c r="A1308" s="24"/>
      <c r="B1308" s="2"/>
      <c r="C1308" s="2"/>
      <c r="D1308" s="2"/>
      <c r="E1308" s="2"/>
      <c r="F1308" s="2"/>
      <c r="G1308" s="2"/>
      <c r="H1308" s="2"/>
      <c r="I1308" s="2"/>
      <c r="J1308" s="2"/>
      <c r="K1308" s="2"/>
      <c r="L1308" s="2"/>
      <c r="M1308" s="2"/>
      <c r="N1308" s="2"/>
      <c r="O1308" s="2"/>
      <c r="P1308" s="2"/>
      <c r="Q1308" s="2"/>
      <c r="R1308" s="2"/>
      <c r="S1308" s="2"/>
    </row>
    <row r="1309" spans="1:19" ht="15.75" x14ac:dyDescent="0.25">
      <c r="A1309" s="24"/>
      <c r="B1309" s="2"/>
      <c r="C1309" s="2"/>
      <c r="D1309" s="2"/>
      <c r="E1309" s="2"/>
      <c r="F1309" s="2"/>
      <c r="G1309" s="2"/>
      <c r="H1309" s="2"/>
      <c r="I1309" s="2"/>
      <c r="J1309" s="2"/>
      <c r="K1309" s="2"/>
      <c r="L1309" s="2"/>
      <c r="M1309" s="2"/>
      <c r="N1309" s="2"/>
      <c r="O1309" s="2"/>
      <c r="P1309" s="2"/>
      <c r="Q1309" s="2"/>
      <c r="R1309" s="2"/>
      <c r="S1309" s="2"/>
    </row>
    <row r="1310" spans="1:19" ht="15.75" x14ac:dyDescent="0.25">
      <c r="A1310" s="24"/>
      <c r="B1310" s="2"/>
      <c r="C1310" s="2"/>
      <c r="D1310" s="2"/>
      <c r="E1310" s="2"/>
      <c r="F1310" s="2"/>
      <c r="G1310" s="2"/>
      <c r="H1310" s="2"/>
      <c r="I1310" s="2"/>
      <c r="J1310" s="2"/>
      <c r="K1310" s="2"/>
      <c r="L1310" s="2"/>
      <c r="M1310" s="2"/>
      <c r="N1310" s="2"/>
      <c r="O1310" s="2"/>
      <c r="P1310" s="2"/>
      <c r="Q1310" s="2"/>
      <c r="R1310" s="2"/>
      <c r="S1310" s="2"/>
    </row>
    <row r="1311" spans="1:19" ht="15.75" x14ac:dyDescent="0.25">
      <c r="A1311" s="24"/>
      <c r="B1311" s="2"/>
      <c r="C1311" s="2"/>
      <c r="D1311" s="2"/>
      <c r="E1311" s="2"/>
      <c r="F1311" s="2"/>
      <c r="G1311" s="2"/>
      <c r="H1311" s="2"/>
      <c r="I1311" s="2"/>
      <c r="J1311" s="2"/>
      <c r="K1311" s="2"/>
      <c r="L1311" s="2"/>
      <c r="M1311" s="2"/>
      <c r="N1311" s="2"/>
      <c r="O1311" s="2"/>
      <c r="P1311" s="2"/>
      <c r="Q1311" s="2"/>
      <c r="R1311" s="2"/>
      <c r="S1311" s="2"/>
    </row>
    <row r="1312" spans="1:19" ht="15.75" x14ac:dyDescent="0.25">
      <c r="A1312" s="24"/>
      <c r="B1312" s="2"/>
      <c r="C1312" s="2"/>
      <c r="D1312" s="2"/>
      <c r="E1312" s="2"/>
      <c r="F1312" s="2"/>
      <c r="G1312" s="2"/>
      <c r="H1312" s="2"/>
      <c r="I1312" s="2"/>
      <c r="J1312" s="2"/>
      <c r="K1312" s="2"/>
      <c r="L1312" s="2"/>
      <c r="M1312" s="2"/>
      <c r="N1312" s="2"/>
      <c r="O1312" s="2"/>
      <c r="P1312" s="2"/>
      <c r="Q1312" s="2"/>
      <c r="R1312" s="2"/>
      <c r="S1312" s="2"/>
    </row>
    <row r="1313" spans="1:19" ht="15.75" x14ac:dyDescent="0.25">
      <c r="A1313" s="24"/>
      <c r="B1313" s="2"/>
      <c r="C1313" s="2"/>
      <c r="D1313" s="2"/>
      <c r="E1313" s="2"/>
      <c r="F1313" s="2"/>
      <c r="G1313" s="2"/>
      <c r="H1313" s="2"/>
      <c r="I1313" s="2"/>
      <c r="J1313" s="2"/>
      <c r="K1313" s="2"/>
      <c r="L1313" s="2"/>
      <c r="M1313" s="2"/>
      <c r="N1313" s="2"/>
      <c r="O1313" s="2"/>
      <c r="P1313" s="2"/>
      <c r="Q1313" s="2"/>
      <c r="R1313" s="2"/>
      <c r="S1313" s="2"/>
    </row>
    <row r="1314" spans="1:19" ht="15.75" x14ac:dyDescent="0.25">
      <c r="A1314" s="24"/>
      <c r="B1314" s="2"/>
      <c r="C1314" s="2"/>
      <c r="D1314" s="2"/>
      <c r="E1314" s="2"/>
      <c r="F1314" s="2"/>
      <c r="G1314" s="2"/>
      <c r="H1314" s="2"/>
      <c r="I1314" s="2"/>
      <c r="J1314" s="2"/>
      <c r="K1314" s="2"/>
      <c r="L1314" s="2"/>
      <c r="M1314" s="2"/>
      <c r="N1314" s="2"/>
      <c r="O1314" s="2"/>
      <c r="P1314" s="2"/>
      <c r="Q1314" s="2"/>
      <c r="R1314" s="2"/>
      <c r="S1314" s="2"/>
    </row>
    <row r="1315" spans="1:19" ht="15.75" x14ac:dyDescent="0.25">
      <c r="A1315" s="24"/>
      <c r="B1315" s="2"/>
      <c r="C1315" s="2"/>
      <c r="D1315" s="2"/>
      <c r="E1315" s="2"/>
      <c r="F1315" s="2"/>
      <c r="G1315" s="2"/>
      <c r="H1315" s="2"/>
      <c r="I1315" s="2"/>
      <c r="J1315" s="2"/>
      <c r="K1315" s="2"/>
      <c r="L1315" s="2"/>
      <c r="M1315" s="2"/>
      <c r="N1315" s="2"/>
      <c r="O1315" s="2"/>
      <c r="P1315" s="2"/>
      <c r="Q1315" s="2"/>
      <c r="R1315" s="2"/>
      <c r="S1315" s="2"/>
    </row>
    <row r="1316" spans="1:19" ht="15.75" x14ac:dyDescent="0.25">
      <c r="A1316" s="24"/>
      <c r="B1316" s="2"/>
      <c r="C1316" s="2"/>
      <c r="D1316" s="2"/>
      <c r="E1316" s="2"/>
      <c r="F1316" s="2"/>
      <c r="G1316" s="2"/>
      <c r="H1316" s="2"/>
      <c r="I1316" s="2"/>
      <c r="J1316" s="2"/>
      <c r="K1316" s="2"/>
      <c r="L1316" s="2"/>
      <c r="M1316" s="2"/>
      <c r="N1316" s="2"/>
      <c r="O1316" s="2"/>
      <c r="P1316" s="2"/>
      <c r="Q1316" s="2"/>
      <c r="R1316" s="2"/>
      <c r="S1316" s="2"/>
    </row>
    <row r="1317" spans="1:19" ht="15.75" x14ac:dyDescent="0.25">
      <c r="A1317" s="24"/>
      <c r="B1317" s="2"/>
      <c r="C1317" s="2"/>
      <c r="D1317" s="2"/>
      <c r="E1317" s="2"/>
      <c r="F1317" s="2"/>
      <c r="G1317" s="2"/>
      <c r="H1317" s="2"/>
      <c r="I1317" s="2"/>
      <c r="J1317" s="2"/>
      <c r="K1317" s="2"/>
      <c r="L1317" s="2"/>
      <c r="M1317" s="2"/>
      <c r="N1317" s="2"/>
      <c r="O1317" s="2"/>
      <c r="P1317" s="2"/>
      <c r="Q1317" s="2"/>
      <c r="R1317" s="2"/>
      <c r="S1317" s="2"/>
    </row>
    <row r="1318" spans="1:19" ht="15.75" x14ac:dyDescent="0.25">
      <c r="A1318" s="24"/>
      <c r="B1318" s="2"/>
      <c r="C1318" s="2"/>
      <c r="D1318" s="2"/>
      <c r="E1318" s="2"/>
      <c r="F1318" s="2"/>
      <c r="G1318" s="2"/>
      <c r="H1318" s="2"/>
      <c r="I1318" s="2"/>
      <c r="J1318" s="2"/>
      <c r="K1318" s="2"/>
      <c r="L1318" s="2"/>
      <c r="M1318" s="2"/>
      <c r="N1318" s="2"/>
      <c r="O1318" s="2"/>
      <c r="P1318" s="2"/>
      <c r="Q1318" s="2"/>
      <c r="R1318" s="2"/>
      <c r="S1318" s="2"/>
    </row>
    <row r="1319" spans="1:19" ht="15.75" x14ac:dyDescent="0.25">
      <c r="A1319" s="24"/>
      <c r="B1319" s="2"/>
      <c r="C1319" s="2"/>
      <c r="D1319" s="2"/>
      <c r="E1319" s="2"/>
      <c r="F1319" s="2"/>
      <c r="G1319" s="2"/>
      <c r="H1319" s="2"/>
      <c r="I1319" s="2"/>
      <c r="J1319" s="2"/>
      <c r="K1319" s="2"/>
      <c r="L1319" s="2"/>
      <c r="M1319" s="2"/>
      <c r="N1319" s="2"/>
      <c r="O1319" s="2"/>
      <c r="P1319" s="2"/>
      <c r="Q1319" s="2"/>
      <c r="R1319" s="2"/>
      <c r="S1319" s="2"/>
    </row>
    <row r="1320" spans="1:19" ht="15.75" x14ac:dyDescent="0.25">
      <c r="A1320" s="24"/>
      <c r="B1320" s="2"/>
      <c r="C1320" s="2"/>
      <c r="D1320" s="2"/>
      <c r="E1320" s="2"/>
      <c r="F1320" s="2"/>
      <c r="G1320" s="2"/>
      <c r="H1320" s="2"/>
      <c r="I1320" s="2"/>
      <c r="J1320" s="2"/>
      <c r="K1320" s="2"/>
      <c r="L1320" s="2"/>
      <c r="M1320" s="2"/>
      <c r="N1320" s="2"/>
      <c r="O1320" s="2"/>
      <c r="P1320" s="2"/>
      <c r="Q1320" s="2"/>
      <c r="R1320" s="2"/>
      <c r="S1320" s="2"/>
    </row>
    <row r="1321" spans="1:19" ht="15.75" x14ac:dyDescent="0.25">
      <c r="A1321" s="24"/>
      <c r="B1321" s="2"/>
      <c r="C1321" s="2"/>
      <c r="D1321" s="2"/>
      <c r="E1321" s="2"/>
      <c r="F1321" s="2"/>
      <c r="G1321" s="2"/>
      <c r="H1321" s="2"/>
      <c r="I1321" s="2"/>
      <c r="J1321" s="2"/>
      <c r="K1321" s="2"/>
      <c r="L1321" s="2"/>
      <c r="M1321" s="2"/>
      <c r="N1321" s="2"/>
      <c r="O1321" s="2"/>
      <c r="P1321" s="2"/>
      <c r="Q1321" s="2"/>
      <c r="R1321" s="2"/>
      <c r="S1321" s="2"/>
    </row>
    <row r="1322" spans="1:19" ht="15.75" x14ac:dyDescent="0.25">
      <c r="A1322" s="24"/>
      <c r="B1322" s="2"/>
      <c r="C1322" s="2"/>
      <c r="D1322" s="2"/>
      <c r="E1322" s="2"/>
      <c r="F1322" s="2"/>
      <c r="G1322" s="2"/>
      <c r="H1322" s="2"/>
      <c r="I1322" s="2"/>
      <c r="J1322" s="2"/>
      <c r="K1322" s="2"/>
      <c r="L1322" s="2"/>
      <c r="M1322" s="2"/>
      <c r="N1322" s="2"/>
      <c r="O1322" s="2"/>
      <c r="P1322" s="2"/>
      <c r="Q1322" s="2"/>
      <c r="R1322" s="2"/>
      <c r="S1322" s="2"/>
    </row>
    <row r="1323" spans="1:19" ht="15.75" x14ac:dyDescent="0.25">
      <c r="A1323" s="24"/>
      <c r="B1323" s="2"/>
      <c r="C1323" s="2"/>
      <c r="D1323" s="2"/>
      <c r="E1323" s="2"/>
      <c r="F1323" s="2"/>
      <c r="G1323" s="2"/>
      <c r="H1323" s="2"/>
      <c r="I1323" s="2"/>
      <c r="J1323" s="2"/>
      <c r="K1323" s="2"/>
      <c r="L1323" s="2"/>
      <c r="M1323" s="2"/>
      <c r="N1323" s="2"/>
      <c r="O1323" s="2"/>
      <c r="P1323" s="2"/>
      <c r="Q1323" s="2"/>
      <c r="R1323" s="2"/>
      <c r="S1323" s="2"/>
    </row>
    <row r="1324" spans="1:19" ht="15.75" x14ac:dyDescent="0.25">
      <c r="A1324" s="24"/>
      <c r="B1324" s="2"/>
      <c r="C1324" s="2"/>
      <c r="D1324" s="2"/>
      <c r="E1324" s="2"/>
      <c r="F1324" s="2"/>
      <c r="G1324" s="2"/>
      <c r="H1324" s="2"/>
      <c r="I1324" s="2"/>
      <c r="J1324" s="2"/>
      <c r="K1324" s="2"/>
      <c r="L1324" s="2"/>
      <c r="M1324" s="2"/>
      <c r="N1324" s="2"/>
      <c r="O1324" s="2"/>
      <c r="P1324" s="2"/>
      <c r="Q1324" s="2"/>
      <c r="R1324" s="2"/>
      <c r="S1324" s="2"/>
    </row>
    <row r="1325" spans="1:19" ht="15.75" x14ac:dyDescent="0.25">
      <c r="A1325" s="24"/>
      <c r="B1325" s="2"/>
      <c r="C1325" s="2"/>
      <c r="D1325" s="2"/>
      <c r="E1325" s="2"/>
      <c r="F1325" s="2"/>
      <c r="G1325" s="2"/>
      <c r="H1325" s="2"/>
      <c r="I1325" s="2"/>
      <c r="J1325" s="2"/>
      <c r="K1325" s="2"/>
      <c r="L1325" s="2"/>
      <c r="M1325" s="2"/>
      <c r="N1325" s="2"/>
      <c r="O1325" s="2"/>
      <c r="P1325" s="2"/>
      <c r="Q1325" s="2"/>
      <c r="R1325" s="2"/>
      <c r="S1325" s="2"/>
    </row>
    <row r="1326" spans="1:19" ht="15.75" x14ac:dyDescent="0.25">
      <c r="A1326" s="24"/>
      <c r="B1326" s="2"/>
      <c r="C1326" s="2"/>
      <c r="D1326" s="2"/>
      <c r="E1326" s="2"/>
      <c r="F1326" s="2"/>
      <c r="G1326" s="2"/>
      <c r="H1326" s="2"/>
      <c r="I1326" s="2"/>
      <c r="J1326" s="2"/>
      <c r="K1326" s="2"/>
      <c r="L1326" s="2"/>
      <c r="M1326" s="2"/>
      <c r="N1326" s="2"/>
      <c r="O1326" s="2"/>
      <c r="P1326" s="2"/>
      <c r="Q1326" s="2"/>
      <c r="R1326" s="2"/>
      <c r="S1326" s="2"/>
    </row>
    <row r="1327" spans="1:19" ht="15.75" x14ac:dyDescent="0.25">
      <c r="A1327" s="24"/>
      <c r="B1327" s="2"/>
      <c r="C1327" s="2"/>
      <c r="D1327" s="2"/>
      <c r="E1327" s="2"/>
      <c r="F1327" s="2"/>
      <c r="G1327" s="2"/>
      <c r="H1327" s="2"/>
      <c r="I1327" s="2"/>
      <c r="J1327" s="2"/>
      <c r="K1327" s="2"/>
      <c r="L1327" s="2"/>
      <c r="M1327" s="2"/>
      <c r="N1327" s="2"/>
      <c r="O1327" s="2"/>
      <c r="P1327" s="2"/>
      <c r="Q1327" s="2"/>
      <c r="R1327" s="2"/>
      <c r="S1327" s="2"/>
    </row>
    <row r="1328" spans="1:19" ht="15.75" x14ac:dyDescent="0.25">
      <c r="A1328" s="24"/>
      <c r="B1328" s="2"/>
      <c r="C1328" s="2"/>
      <c r="D1328" s="2"/>
      <c r="E1328" s="2"/>
      <c r="F1328" s="2"/>
      <c r="G1328" s="2"/>
      <c r="H1328" s="2"/>
      <c r="I1328" s="2"/>
      <c r="J1328" s="2"/>
      <c r="K1328" s="2"/>
      <c r="L1328" s="2"/>
      <c r="M1328" s="2"/>
      <c r="N1328" s="2"/>
      <c r="O1328" s="2"/>
      <c r="P1328" s="2"/>
      <c r="Q1328" s="2"/>
      <c r="R1328" s="2"/>
      <c r="S1328" s="2"/>
    </row>
    <row r="1329" spans="1:19" ht="15.75" x14ac:dyDescent="0.25">
      <c r="A1329" s="24"/>
      <c r="B1329" s="2"/>
      <c r="C1329" s="2"/>
      <c r="D1329" s="2"/>
      <c r="E1329" s="2"/>
      <c r="F1329" s="2"/>
      <c r="G1329" s="2"/>
      <c r="H1329" s="2"/>
      <c r="I1329" s="2"/>
      <c r="J1329" s="2"/>
      <c r="K1329" s="2"/>
      <c r="L1329" s="2"/>
      <c r="M1329" s="2"/>
      <c r="N1329" s="2"/>
      <c r="O1329" s="2"/>
      <c r="P1329" s="2"/>
      <c r="Q1329" s="2"/>
      <c r="R1329" s="2"/>
      <c r="S1329" s="2"/>
    </row>
    <row r="1330" spans="1:19" ht="15.75" x14ac:dyDescent="0.25">
      <c r="A1330" s="24"/>
      <c r="B1330" s="2"/>
      <c r="C1330" s="2"/>
      <c r="D1330" s="2"/>
      <c r="E1330" s="2"/>
      <c r="F1330" s="2"/>
      <c r="G1330" s="2"/>
      <c r="H1330" s="2"/>
      <c r="I1330" s="2"/>
      <c r="J1330" s="2"/>
      <c r="K1330" s="2"/>
      <c r="L1330" s="2"/>
      <c r="M1330" s="2"/>
      <c r="N1330" s="2"/>
      <c r="O1330" s="2"/>
      <c r="P1330" s="2"/>
      <c r="Q1330" s="2"/>
      <c r="R1330" s="2"/>
      <c r="S1330" s="2"/>
    </row>
    <row r="1331" spans="1:19" ht="15.75" x14ac:dyDescent="0.25">
      <c r="A1331" s="24"/>
      <c r="B1331" s="2"/>
      <c r="C1331" s="2"/>
      <c r="D1331" s="2"/>
      <c r="E1331" s="2"/>
      <c r="F1331" s="2"/>
      <c r="G1331" s="2"/>
      <c r="H1331" s="2"/>
      <c r="I1331" s="2"/>
      <c r="J1331" s="2"/>
      <c r="K1331" s="2"/>
      <c r="L1331" s="2"/>
      <c r="M1331" s="2"/>
      <c r="N1331" s="2"/>
      <c r="O1331" s="2"/>
      <c r="P1331" s="2"/>
      <c r="Q1331" s="2"/>
      <c r="R1331" s="2"/>
      <c r="S1331" s="2"/>
    </row>
    <row r="1332" spans="1:19" ht="15.75" x14ac:dyDescent="0.25">
      <c r="A1332" s="24"/>
      <c r="B1332" s="2"/>
      <c r="C1332" s="2"/>
      <c r="D1332" s="2"/>
      <c r="E1332" s="2"/>
      <c r="F1332" s="2"/>
      <c r="G1332" s="2"/>
      <c r="H1332" s="2"/>
      <c r="I1332" s="2"/>
      <c r="J1332" s="2"/>
      <c r="K1332" s="2"/>
      <c r="L1332" s="2"/>
      <c r="M1332" s="2"/>
      <c r="N1332" s="2"/>
      <c r="O1332" s="2"/>
      <c r="P1332" s="2"/>
      <c r="Q1332" s="2"/>
      <c r="R1332" s="2"/>
      <c r="S1332" s="2"/>
    </row>
    <row r="1333" spans="1:19" ht="15.75" x14ac:dyDescent="0.25">
      <c r="A1333" s="24"/>
      <c r="B1333" s="2"/>
      <c r="C1333" s="2"/>
      <c r="D1333" s="2"/>
      <c r="E1333" s="2"/>
      <c r="F1333" s="2"/>
      <c r="G1333" s="2"/>
      <c r="H1333" s="2"/>
      <c r="I1333" s="2"/>
      <c r="J1333" s="2"/>
      <c r="K1333" s="2"/>
      <c r="L1333" s="2"/>
      <c r="M1333" s="2"/>
      <c r="N1333" s="2"/>
      <c r="O1333" s="2"/>
      <c r="P1333" s="2"/>
      <c r="Q1333" s="2"/>
      <c r="R1333" s="2"/>
      <c r="S1333" s="2"/>
    </row>
    <row r="1334" spans="1:19" ht="15.75" x14ac:dyDescent="0.25">
      <c r="A1334" s="24"/>
      <c r="B1334" s="2"/>
      <c r="C1334" s="2"/>
      <c r="D1334" s="2"/>
      <c r="E1334" s="2"/>
      <c r="F1334" s="2"/>
      <c r="G1334" s="2"/>
      <c r="H1334" s="2"/>
      <c r="I1334" s="2"/>
      <c r="J1334" s="2"/>
      <c r="K1334" s="2"/>
      <c r="L1334" s="2"/>
      <c r="M1334" s="2"/>
      <c r="N1334" s="2"/>
      <c r="O1334" s="2"/>
      <c r="P1334" s="2"/>
      <c r="Q1334" s="2"/>
      <c r="R1334" s="2"/>
      <c r="S1334" s="2"/>
    </row>
    <row r="1335" spans="1:19" ht="15.75" x14ac:dyDescent="0.25">
      <c r="A1335" s="24"/>
      <c r="B1335" s="2"/>
      <c r="C1335" s="2"/>
      <c r="D1335" s="2"/>
      <c r="E1335" s="2"/>
      <c r="F1335" s="2"/>
      <c r="G1335" s="2"/>
      <c r="H1335" s="2"/>
      <c r="I1335" s="2"/>
      <c r="J1335" s="2"/>
      <c r="K1335" s="2"/>
      <c r="L1335" s="2"/>
      <c r="M1335" s="2"/>
      <c r="N1335" s="2"/>
      <c r="O1335" s="2"/>
      <c r="P1335" s="2"/>
      <c r="Q1335" s="2"/>
      <c r="R1335" s="2"/>
      <c r="S1335" s="2"/>
    </row>
    <row r="1336" spans="1:19" ht="15.75" x14ac:dyDescent="0.25">
      <c r="A1336" s="24"/>
      <c r="B1336" s="2"/>
      <c r="C1336" s="2"/>
      <c r="D1336" s="2"/>
      <c r="E1336" s="2"/>
      <c r="F1336" s="2"/>
      <c r="G1336" s="2"/>
      <c r="H1336" s="2"/>
      <c r="I1336" s="2"/>
      <c r="J1336" s="2"/>
      <c r="K1336" s="2"/>
      <c r="L1336" s="2"/>
      <c r="M1336" s="2"/>
      <c r="N1336" s="2"/>
      <c r="O1336" s="2"/>
      <c r="P1336" s="2"/>
      <c r="Q1336" s="2"/>
      <c r="R1336" s="2"/>
      <c r="S1336" s="2"/>
    </row>
    <row r="1337" spans="1:19" ht="15.75" x14ac:dyDescent="0.25">
      <c r="A1337" s="24"/>
      <c r="B1337" s="2"/>
      <c r="C1337" s="2"/>
      <c r="D1337" s="2"/>
      <c r="E1337" s="2"/>
      <c r="F1337" s="2"/>
      <c r="G1337" s="2"/>
      <c r="H1337" s="2"/>
      <c r="I1337" s="2"/>
      <c r="J1337" s="2"/>
      <c r="K1337" s="2"/>
      <c r="L1337" s="2"/>
      <c r="M1337" s="2"/>
      <c r="N1337" s="2"/>
      <c r="O1337" s="2"/>
      <c r="P1337" s="2"/>
      <c r="Q1337" s="2"/>
      <c r="R1337" s="2"/>
      <c r="S1337" s="2"/>
    </row>
    <row r="1338" spans="1:19" ht="15.75" x14ac:dyDescent="0.25">
      <c r="A1338" s="24"/>
      <c r="B1338" s="2"/>
      <c r="C1338" s="2"/>
      <c r="D1338" s="2"/>
      <c r="E1338" s="2"/>
      <c r="F1338" s="2"/>
      <c r="G1338" s="2"/>
      <c r="H1338" s="2"/>
      <c r="I1338" s="2"/>
      <c r="J1338" s="2"/>
      <c r="K1338" s="2"/>
      <c r="L1338" s="2"/>
      <c r="M1338" s="2"/>
      <c r="N1338" s="2"/>
      <c r="O1338" s="2"/>
      <c r="P1338" s="2"/>
      <c r="Q1338" s="2"/>
      <c r="R1338" s="2"/>
      <c r="S1338" s="2"/>
    </row>
    <row r="1339" spans="1:19" ht="15.75" x14ac:dyDescent="0.25">
      <c r="A1339" s="24"/>
      <c r="B1339" s="2"/>
      <c r="C1339" s="2"/>
      <c r="D1339" s="2"/>
      <c r="E1339" s="2"/>
      <c r="F1339" s="2"/>
      <c r="G1339" s="2"/>
      <c r="H1339" s="2"/>
      <c r="I1339" s="2"/>
      <c r="J1339" s="2"/>
      <c r="K1339" s="2"/>
      <c r="L1339" s="2"/>
      <c r="M1339" s="2"/>
      <c r="N1339" s="2"/>
      <c r="O1339" s="2"/>
      <c r="P1339" s="2"/>
      <c r="Q1339" s="2"/>
      <c r="R1339" s="2"/>
      <c r="S1339" s="2"/>
    </row>
    <row r="1340" spans="1:19" ht="15.75" x14ac:dyDescent="0.25">
      <c r="A1340" s="24"/>
      <c r="B1340" s="2"/>
      <c r="C1340" s="2"/>
      <c r="D1340" s="2"/>
      <c r="E1340" s="2"/>
      <c r="F1340" s="2"/>
      <c r="G1340" s="2"/>
      <c r="H1340" s="2"/>
      <c r="I1340" s="2"/>
      <c r="J1340" s="2"/>
      <c r="K1340" s="2"/>
      <c r="L1340" s="2"/>
      <c r="M1340" s="2"/>
      <c r="N1340" s="2"/>
      <c r="O1340" s="2"/>
      <c r="P1340" s="2"/>
      <c r="Q1340" s="2"/>
      <c r="R1340" s="2"/>
      <c r="S1340" s="2"/>
    </row>
    <row r="1341" spans="1:19" ht="15.75" x14ac:dyDescent="0.25">
      <c r="A1341" s="24"/>
      <c r="B1341" s="2"/>
      <c r="C1341" s="2"/>
      <c r="D1341" s="2"/>
      <c r="E1341" s="2"/>
      <c r="F1341" s="2"/>
      <c r="G1341" s="2"/>
      <c r="H1341" s="2"/>
      <c r="I1341" s="2"/>
      <c r="J1341" s="2"/>
      <c r="K1341" s="2"/>
      <c r="L1341" s="2"/>
      <c r="M1341" s="2"/>
      <c r="N1341" s="2"/>
      <c r="O1341" s="2"/>
      <c r="P1341" s="2"/>
      <c r="Q1341" s="2"/>
      <c r="R1341" s="2"/>
      <c r="S1341" s="2"/>
    </row>
    <row r="1342" spans="1:19" ht="15.75" x14ac:dyDescent="0.25">
      <c r="A1342" s="24"/>
      <c r="B1342" s="2"/>
      <c r="C1342" s="2"/>
      <c r="D1342" s="2"/>
      <c r="E1342" s="2"/>
      <c r="F1342" s="2"/>
      <c r="G1342" s="2"/>
      <c r="H1342" s="2"/>
      <c r="I1342" s="2"/>
      <c r="J1342" s="2"/>
      <c r="K1342" s="2"/>
      <c r="L1342" s="2"/>
      <c r="M1342" s="2"/>
      <c r="N1342" s="2"/>
      <c r="O1342" s="2"/>
      <c r="P1342" s="2"/>
      <c r="Q1342" s="2"/>
      <c r="R1342" s="2"/>
      <c r="S1342" s="2"/>
    </row>
    <row r="1343" spans="1:19" ht="15.75" x14ac:dyDescent="0.25">
      <c r="A1343" s="24"/>
      <c r="B1343" s="2"/>
      <c r="C1343" s="2"/>
      <c r="D1343" s="2"/>
      <c r="E1343" s="2"/>
      <c r="F1343" s="2"/>
      <c r="G1343" s="2"/>
      <c r="H1343" s="2"/>
      <c r="I1343" s="2"/>
      <c r="J1343" s="2"/>
      <c r="K1343" s="2"/>
      <c r="L1343" s="2"/>
      <c r="M1343" s="2"/>
      <c r="N1343" s="2"/>
      <c r="O1343" s="2"/>
      <c r="P1343" s="2"/>
      <c r="Q1343" s="2"/>
      <c r="R1343" s="2"/>
      <c r="S1343" s="2"/>
    </row>
    <row r="1344" spans="1:19" ht="15.75" x14ac:dyDescent="0.25">
      <c r="A1344" s="24"/>
      <c r="B1344" s="2"/>
      <c r="C1344" s="2"/>
      <c r="D1344" s="2"/>
      <c r="E1344" s="2"/>
      <c r="F1344" s="2"/>
      <c r="G1344" s="2"/>
      <c r="H1344" s="2"/>
      <c r="I1344" s="2"/>
      <c r="J1344" s="2"/>
      <c r="K1344" s="2"/>
      <c r="L1344" s="2"/>
      <c r="M1344" s="2"/>
      <c r="N1344" s="2"/>
      <c r="O1344" s="2"/>
      <c r="P1344" s="2"/>
      <c r="Q1344" s="2"/>
      <c r="R1344" s="2"/>
      <c r="S1344" s="2"/>
    </row>
    <row r="1345" spans="1:19" ht="15.75" x14ac:dyDescent="0.25">
      <c r="A1345" s="24"/>
      <c r="B1345" s="2"/>
      <c r="C1345" s="2"/>
      <c r="D1345" s="2"/>
      <c r="E1345" s="2"/>
      <c r="F1345" s="2"/>
      <c r="G1345" s="2"/>
      <c r="H1345" s="2"/>
      <c r="I1345" s="2"/>
      <c r="J1345" s="2"/>
      <c r="K1345" s="2"/>
      <c r="L1345" s="2"/>
      <c r="M1345" s="2"/>
      <c r="N1345" s="2"/>
      <c r="O1345" s="2"/>
      <c r="P1345" s="2"/>
      <c r="Q1345" s="2"/>
      <c r="R1345" s="2"/>
      <c r="S1345" s="2"/>
    </row>
    <row r="1346" spans="1:19" ht="15.75" x14ac:dyDescent="0.25">
      <c r="A1346" s="24"/>
      <c r="B1346" s="2"/>
      <c r="C1346" s="2"/>
      <c r="D1346" s="2"/>
      <c r="E1346" s="2"/>
      <c r="F1346" s="2"/>
      <c r="G1346" s="2"/>
      <c r="H1346" s="2"/>
      <c r="I1346" s="2"/>
      <c r="J1346" s="2"/>
      <c r="K1346" s="2"/>
      <c r="L1346" s="2"/>
      <c r="M1346" s="2"/>
      <c r="N1346" s="2"/>
      <c r="O1346" s="2"/>
      <c r="P1346" s="2"/>
      <c r="Q1346" s="2"/>
      <c r="R1346" s="2"/>
      <c r="S1346" s="2"/>
    </row>
    <row r="1347" spans="1:19" ht="15.75" x14ac:dyDescent="0.25">
      <c r="A1347" s="24"/>
      <c r="B1347" s="2"/>
      <c r="C1347" s="2"/>
      <c r="D1347" s="2"/>
      <c r="E1347" s="2"/>
      <c r="F1347" s="2"/>
      <c r="G1347" s="2"/>
      <c r="H1347" s="2"/>
      <c r="I1347" s="2"/>
      <c r="J1347" s="2"/>
      <c r="K1347" s="2"/>
      <c r="L1347" s="2"/>
      <c r="M1347" s="2"/>
      <c r="N1347" s="2"/>
      <c r="O1347" s="2"/>
      <c r="P1347" s="2"/>
      <c r="Q1347" s="2"/>
      <c r="R1347" s="2"/>
      <c r="S1347" s="2"/>
    </row>
    <row r="1348" spans="1:19" ht="15.75" x14ac:dyDescent="0.25">
      <c r="A1348" s="24"/>
      <c r="B1348" s="2"/>
      <c r="C1348" s="2"/>
      <c r="D1348" s="2"/>
      <c r="E1348" s="2"/>
      <c r="F1348" s="2"/>
      <c r="G1348" s="2"/>
      <c r="H1348" s="2"/>
      <c r="I1348" s="2"/>
      <c r="J1348" s="2"/>
      <c r="K1348" s="2"/>
      <c r="L1348" s="2"/>
      <c r="M1348" s="2"/>
      <c r="N1348" s="2"/>
      <c r="O1348" s="2"/>
      <c r="P1348" s="2"/>
      <c r="Q1348" s="2"/>
      <c r="R1348" s="2"/>
      <c r="S1348" s="2"/>
    </row>
    <row r="1349" spans="1:19" ht="15.75" x14ac:dyDescent="0.25">
      <c r="A1349" s="24"/>
      <c r="B1349" s="2"/>
      <c r="C1349" s="2"/>
      <c r="D1349" s="2"/>
      <c r="E1349" s="2"/>
      <c r="F1349" s="2"/>
      <c r="G1349" s="2"/>
      <c r="H1349" s="2"/>
      <c r="I1349" s="2"/>
      <c r="J1349" s="2"/>
      <c r="K1349" s="2"/>
      <c r="L1349" s="2"/>
      <c r="M1349" s="2"/>
      <c r="N1349" s="2"/>
      <c r="O1349" s="2"/>
      <c r="P1349" s="2"/>
      <c r="Q1349" s="2"/>
      <c r="R1349" s="2"/>
      <c r="S1349" s="2"/>
    </row>
    <row r="1350" spans="1:19" ht="15.75" x14ac:dyDescent="0.25">
      <c r="A1350" s="24"/>
      <c r="B1350" s="2"/>
      <c r="C1350" s="2"/>
      <c r="D1350" s="2"/>
      <c r="E1350" s="2"/>
      <c r="F1350" s="2"/>
      <c r="G1350" s="2"/>
      <c r="H1350" s="2"/>
      <c r="I1350" s="2"/>
      <c r="J1350" s="2"/>
      <c r="K1350" s="2"/>
      <c r="L1350" s="2"/>
      <c r="M1350" s="2"/>
      <c r="N1350" s="2"/>
      <c r="O1350" s="2"/>
      <c r="P1350" s="2"/>
      <c r="Q1350" s="2"/>
      <c r="R1350" s="2"/>
      <c r="S1350" s="2"/>
    </row>
    <row r="1351" spans="1:19" ht="15.75" x14ac:dyDescent="0.25">
      <c r="A1351" s="24"/>
      <c r="B1351" s="2"/>
      <c r="C1351" s="2"/>
      <c r="D1351" s="2"/>
      <c r="E1351" s="2"/>
      <c r="F1351" s="2"/>
      <c r="G1351" s="2"/>
      <c r="H1351" s="2"/>
      <c r="I1351" s="2"/>
      <c r="J1351" s="2"/>
      <c r="K1351" s="2"/>
      <c r="L1351" s="2"/>
      <c r="M1351" s="2"/>
      <c r="N1351" s="2"/>
      <c r="O1351" s="2"/>
      <c r="P1351" s="2"/>
      <c r="Q1351" s="2"/>
      <c r="R1351" s="2"/>
      <c r="S1351" s="2"/>
    </row>
    <row r="1352" spans="1:19" ht="15.75" x14ac:dyDescent="0.25">
      <c r="A1352" s="24"/>
      <c r="B1352" s="2"/>
      <c r="C1352" s="2"/>
      <c r="D1352" s="2"/>
      <c r="E1352" s="2"/>
      <c r="F1352" s="2"/>
      <c r="G1352" s="2"/>
      <c r="H1352" s="2"/>
      <c r="I1352" s="2"/>
      <c r="J1352" s="2"/>
      <c r="K1352" s="2"/>
      <c r="L1352" s="2"/>
      <c r="M1352" s="2"/>
      <c r="N1352" s="2"/>
      <c r="O1352" s="2"/>
      <c r="P1352" s="2"/>
      <c r="Q1352" s="2"/>
      <c r="R1352" s="2"/>
      <c r="S1352" s="2"/>
    </row>
    <row r="1353" spans="1:19" ht="15.75" x14ac:dyDescent="0.25">
      <c r="A1353" s="24"/>
      <c r="B1353" s="2"/>
      <c r="C1353" s="2"/>
      <c r="D1353" s="2"/>
      <c r="E1353" s="2"/>
      <c r="F1353" s="2"/>
      <c r="G1353" s="2"/>
      <c r="H1353" s="2"/>
      <c r="I1353" s="2"/>
      <c r="J1353" s="2"/>
      <c r="K1353" s="2"/>
      <c r="L1353" s="2"/>
      <c r="M1353" s="2"/>
      <c r="N1353" s="2"/>
      <c r="O1353" s="2"/>
      <c r="P1353" s="2"/>
      <c r="Q1353" s="2"/>
      <c r="R1353" s="2"/>
      <c r="S1353" s="2"/>
    </row>
    <row r="1354" spans="1:19" ht="15.75" x14ac:dyDescent="0.25">
      <c r="A1354" s="24"/>
      <c r="B1354" s="2"/>
      <c r="C1354" s="2"/>
      <c r="D1354" s="2"/>
      <c r="E1354" s="2"/>
      <c r="F1354" s="2"/>
      <c r="G1354" s="2"/>
      <c r="H1354" s="2"/>
      <c r="I1354" s="2"/>
      <c r="J1354" s="2"/>
      <c r="K1354" s="2"/>
      <c r="L1354" s="2"/>
      <c r="M1354" s="2"/>
      <c r="N1354" s="2"/>
      <c r="O1354" s="2"/>
      <c r="P1354" s="2"/>
      <c r="Q1354" s="2"/>
      <c r="R1354" s="2"/>
      <c r="S1354" s="2"/>
    </row>
    <row r="1355" spans="1:19" ht="15.75" x14ac:dyDescent="0.25">
      <c r="A1355" s="24"/>
      <c r="B1355" s="2"/>
      <c r="C1355" s="2"/>
      <c r="D1355" s="2"/>
      <c r="E1355" s="2"/>
      <c r="F1355" s="2"/>
      <c r="G1355" s="2"/>
      <c r="H1355" s="2"/>
      <c r="I1355" s="2"/>
      <c r="J1355" s="2"/>
      <c r="K1355" s="2"/>
      <c r="L1355" s="2"/>
      <c r="M1355" s="2"/>
      <c r="N1355" s="2"/>
      <c r="O1355" s="2"/>
      <c r="P1355" s="2"/>
      <c r="Q1355" s="2"/>
      <c r="R1355" s="2"/>
      <c r="S1355" s="2"/>
    </row>
    <row r="1356" spans="1:19" ht="15.75" x14ac:dyDescent="0.25">
      <c r="A1356" s="24"/>
      <c r="B1356" s="2"/>
      <c r="C1356" s="2"/>
      <c r="D1356" s="2"/>
      <c r="E1356" s="2"/>
      <c r="F1356" s="2"/>
      <c r="G1356" s="2"/>
      <c r="H1356" s="2"/>
      <c r="I1356" s="2"/>
      <c r="J1356" s="2"/>
      <c r="K1356" s="2"/>
      <c r="L1356" s="2"/>
      <c r="M1356" s="2"/>
      <c r="N1356" s="2"/>
      <c r="O1356" s="2"/>
      <c r="P1356" s="2"/>
      <c r="Q1356" s="2"/>
      <c r="R1356" s="2"/>
      <c r="S1356" s="2"/>
    </row>
    <row r="1357" spans="1:19" ht="15.75" x14ac:dyDescent="0.25">
      <c r="A1357" s="24"/>
      <c r="B1357" s="2"/>
      <c r="C1357" s="2"/>
      <c r="D1357" s="2"/>
      <c r="E1357" s="2"/>
      <c r="F1357" s="2"/>
      <c r="G1357" s="2"/>
      <c r="H1357" s="2"/>
      <c r="I1357" s="2"/>
      <c r="J1357" s="2"/>
      <c r="K1357" s="2"/>
      <c r="L1357" s="2"/>
      <c r="M1357" s="2"/>
      <c r="N1357" s="2"/>
      <c r="O1357" s="2"/>
      <c r="P1357" s="2"/>
      <c r="Q1357" s="2"/>
      <c r="R1357" s="2"/>
      <c r="S1357" s="2"/>
    </row>
    <row r="1358" spans="1:19" ht="15.75" x14ac:dyDescent="0.25">
      <c r="A1358" s="24"/>
      <c r="B1358" s="2"/>
      <c r="C1358" s="2"/>
      <c r="D1358" s="2"/>
      <c r="E1358" s="2"/>
      <c r="F1358" s="2"/>
      <c r="G1358" s="2"/>
      <c r="H1358" s="2"/>
      <c r="I1358" s="2"/>
      <c r="J1358" s="2"/>
      <c r="K1358" s="2"/>
      <c r="L1358" s="2"/>
      <c r="M1358" s="2"/>
      <c r="N1358" s="2"/>
      <c r="O1358" s="2"/>
      <c r="P1358" s="2"/>
      <c r="Q1358" s="2"/>
      <c r="R1358" s="2"/>
      <c r="S1358" s="2"/>
    </row>
    <row r="1359" spans="1:19" ht="15.75" x14ac:dyDescent="0.25">
      <c r="A1359" s="24"/>
      <c r="B1359" s="2"/>
      <c r="C1359" s="2"/>
      <c r="D1359" s="2"/>
      <c r="E1359" s="2"/>
      <c r="F1359" s="2"/>
      <c r="G1359" s="2"/>
      <c r="H1359" s="2"/>
      <c r="I1359" s="2"/>
      <c r="J1359" s="2"/>
      <c r="K1359" s="2"/>
      <c r="L1359" s="2"/>
      <c r="M1359" s="2"/>
      <c r="N1359" s="2"/>
      <c r="O1359" s="2"/>
      <c r="P1359" s="2"/>
      <c r="Q1359" s="2"/>
      <c r="R1359" s="2"/>
      <c r="S1359" s="2"/>
    </row>
    <row r="1360" spans="1:19" ht="15.75" x14ac:dyDescent="0.25">
      <c r="A1360" s="24"/>
      <c r="B1360" s="2"/>
      <c r="C1360" s="2"/>
      <c r="D1360" s="2"/>
      <c r="E1360" s="2"/>
      <c r="F1360" s="2"/>
      <c r="G1360" s="2"/>
      <c r="H1360" s="2"/>
      <c r="I1360" s="2"/>
      <c r="J1360" s="2"/>
      <c r="K1360" s="2"/>
      <c r="L1360" s="2"/>
      <c r="M1360" s="2"/>
      <c r="N1360" s="2"/>
      <c r="O1360" s="2"/>
      <c r="P1360" s="2"/>
      <c r="Q1360" s="2"/>
      <c r="R1360" s="2"/>
      <c r="S1360" s="2"/>
    </row>
    <row r="1361" spans="1:19" ht="15.75" x14ac:dyDescent="0.25">
      <c r="A1361" s="24"/>
      <c r="B1361" s="2"/>
      <c r="C1361" s="2"/>
      <c r="D1361" s="2"/>
      <c r="E1361" s="2"/>
      <c r="F1361" s="2"/>
      <c r="G1361" s="2"/>
      <c r="H1361" s="2"/>
      <c r="I1361" s="2"/>
      <c r="J1361" s="2"/>
      <c r="K1361" s="2"/>
      <c r="L1361" s="2"/>
      <c r="M1361" s="2"/>
      <c r="N1361" s="2"/>
      <c r="O1361" s="2"/>
      <c r="P1361" s="2"/>
      <c r="Q1361" s="2"/>
      <c r="R1361" s="2"/>
      <c r="S1361" s="2"/>
    </row>
    <row r="1362" spans="1:19" ht="15.75" x14ac:dyDescent="0.25">
      <c r="A1362" s="24"/>
      <c r="B1362" s="2"/>
      <c r="C1362" s="2"/>
      <c r="D1362" s="2"/>
      <c r="E1362" s="2"/>
      <c r="F1362" s="2"/>
      <c r="G1362" s="2"/>
      <c r="H1362" s="2"/>
      <c r="I1362" s="2"/>
      <c r="J1362" s="2"/>
      <c r="K1362" s="2"/>
      <c r="L1362" s="2"/>
      <c r="M1362" s="2"/>
      <c r="N1362" s="2"/>
      <c r="O1362" s="2"/>
      <c r="P1362" s="2"/>
      <c r="Q1362" s="2"/>
      <c r="R1362" s="2"/>
      <c r="S1362" s="2"/>
    </row>
    <row r="1363" spans="1:19" ht="15.75" x14ac:dyDescent="0.25">
      <c r="A1363" s="24"/>
      <c r="B1363" s="2"/>
      <c r="C1363" s="2"/>
      <c r="D1363" s="2"/>
      <c r="E1363" s="2"/>
      <c r="F1363" s="2"/>
      <c r="G1363" s="2"/>
      <c r="H1363" s="2"/>
      <c r="I1363" s="2"/>
      <c r="J1363" s="2"/>
      <c r="K1363" s="2"/>
      <c r="L1363" s="2"/>
      <c r="M1363" s="2"/>
      <c r="N1363" s="2"/>
      <c r="O1363" s="2"/>
      <c r="P1363" s="2"/>
      <c r="Q1363" s="2"/>
      <c r="R1363" s="2"/>
      <c r="S1363" s="2"/>
    </row>
    <row r="1364" spans="1:19" ht="15.75" x14ac:dyDescent="0.25">
      <c r="A1364" s="24"/>
      <c r="B1364" s="2"/>
      <c r="C1364" s="2"/>
      <c r="D1364" s="2"/>
      <c r="E1364" s="2"/>
      <c r="F1364" s="2"/>
      <c r="G1364" s="2"/>
      <c r="H1364" s="2"/>
      <c r="I1364" s="2"/>
      <c r="J1364" s="2"/>
      <c r="K1364" s="2"/>
      <c r="L1364" s="2"/>
      <c r="M1364" s="2"/>
      <c r="N1364" s="2"/>
      <c r="O1364" s="2"/>
      <c r="P1364" s="2"/>
      <c r="Q1364" s="2"/>
      <c r="R1364" s="2"/>
      <c r="S1364" s="2"/>
    </row>
    <row r="1365" spans="1:19" ht="15.75" x14ac:dyDescent="0.25">
      <c r="A1365" s="24"/>
      <c r="B1365" s="2"/>
      <c r="C1365" s="2"/>
      <c r="D1365" s="2"/>
      <c r="E1365" s="2"/>
      <c r="F1365" s="2"/>
      <c r="G1365" s="2"/>
      <c r="H1365" s="2"/>
      <c r="I1365" s="2"/>
      <c r="J1365" s="2"/>
      <c r="K1365" s="2"/>
      <c r="L1365" s="2"/>
      <c r="M1365" s="2"/>
      <c r="N1365" s="2"/>
      <c r="O1365" s="2"/>
      <c r="P1365" s="2"/>
      <c r="Q1365" s="2"/>
      <c r="R1365" s="2"/>
      <c r="S1365" s="2"/>
    </row>
    <row r="1366" spans="1:19" ht="15.75" x14ac:dyDescent="0.25">
      <c r="A1366" s="24"/>
      <c r="B1366" s="2"/>
      <c r="C1366" s="2"/>
      <c r="D1366" s="2"/>
      <c r="E1366" s="2"/>
      <c r="F1366" s="2"/>
      <c r="G1366" s="2"/>
      <c r="H1366" s="2"/>
      <c r="I1366" s="2"/>
      <c r="J1366" s="2"/>
      <c r="K1366" s="2"/>
      <c r="L1366" s="2"/>
      <c r="M1366" s="2"/>
      <c r="N1366" s="2"/>
      <c r="O1366" s="2"/>
      <c r="P1366" s="2"/>
      <c r="Q1366" s="2"/>
      <c r="R1366" s="2"/>
      <c r="S1366" s="2"/>
    </row>
    <row r="1367" spans="1:19" ht="15.75" x14ac:dyDescent="0.25">
      <c r="A1367" s="24"/>
      <c r="B1367" s="2"/>
      <c r="C1367" s="2"/>
      <c r="D1367" s="2"/>
      <c r="E1367" s="2"/>
      <c r="F1367" s="2"/>
      <c r="G1367" s="2"/>
      <c r="H1367" s="2"/>
      <c r="I1367" s="2"/>
      <c r="J1367" s="2"/>
      <c r="K1367" s="2"/>
      <c r="L1367" s="2"/>
      <c r="M1367" s="2"/>
      <c r="N1367" s="2"/>
      <c r="O1367" s="2"/>
      <c r="P1367" s="2"/>
      <c r="Q1367" s="2"/>
      <c r="R1367" s="2"/>
      <c r="S1367" s="2"/>
    </row>
    <row r="1368" spans="1:19" ht="15.75" x14ac:dyDescent="0.25">
      <c r="A1368" s="24"/>
      <c r="B1368" s="2"/>
      <c r="C1368" s="2"/>
      <c r="D1368" s="2"/>
      <c r="E1368" s="2"/>
      <c r="F1368" s="2"/>
      <c r="G1368" s="2"/>
      <c r="H1368" s="2"/>
      <c r="I1368" s="2"/>
      <c r="J1368" s="2"/>
      <c r="K1368" s="2"/>
      <c r="L1368" s="2"/>
      <c r="M1368" s="2"/>
      <c r="N1368" s="2"/>
      <c r="O1368" s="2"/>
      <c r="P1368" s="2"/>
      <c r="Q1368" s="2"/>
      <c r="R1368" s="2"/>
      <c r="S1368" s="2"/>
    </row>
    <row r="1369" spans="1:19" ht="15.75" x14ac:dyDescent="0.25">
      <c r="A1369" s="24"/>
      <c r="B1369" s="2"/>
      <c r="C1369" s="2"/>
      <c r="D1369" s="2"/>
      <c r="E1369" s="2"/>
      <c r="F1369" s="2"/>
      <c r="G1369" s="2"/>
      <c r="H1369" s="2"/>
      <c r="I1369" s="2"/>
      <c r="J1369" s="2"/>
      <c r="K1369" s="2"/>
      <c r="L1369" s="2"/>
      <c r="M1369" s="2"/>
      <c r="N1369" s="2"/>
      <c r="O1369" s="2"/>
      <c r="P1369" s="2"/>
      <c r="Q1369" s="2"/>
      <c r="R1369" s="2"/>
      <c r="S1369" s="2"/>
    </row>
    <row r="1370" spans="1:19" ht="15.75" x14ac:dyDescent="0.25">
      <c r="A1370" s="24"/>
      <c r="B1370" s="2"/>
      <c r="C1370" s="2"/>
      <c r="D1370" s="2"/>
      <c r="E1370" s="2"/>
      <c r="F1370" s="2"/>
      <c r="G1370" s="2"/>
      <c r="H1370" s="2"/>
      <c r="I1370" s="2"/>
      <c r="J1370" s="2"/>
      <c r="K1370" s="2"/>
      <c r="L1370" s="2"/>
      <c r="M1370" s="2"/>
      <c r="N1370" s="2"/>
      <c r="O1370" s="2"/>
      <c r="P1370" s="2"/>
      <c r="Q1370" s="2"/>
      <c r="R1370" s="2"/>
      <c r="S1370" s="2"/>
    </row>
    <row r="1371" spans="1:19" ht="15.75" x14ac:dyDescent="0.25">
      <c r="A1371" s="24"/>
      <c r="B1371" s="2"/>
      <c r="C1371" s="2"/>
      <c r="D1371" s="2"/>
      <c r="E1371" s="2"/>
      <c r="F1371" s="2"/>
      <c r="G1371" s="2"/>
      <c r="H1371" s="2"/>
      <c r="I1371" s="2"/>
      <c r="J1371" s="2"/>
      <c r="K1371" s="2"/>
      <c r="L1371" s="2"/>
      <c r="M1371" s="2"/>
      <c r="N1371" s="2"/>
      <c r="O1371" s="2"/>
      <c r="P1371" s="2"/>
      <c r="Q1371" s="2"/>
      <c r="R1371" s="2"/>
      <c r="S1371" s="2"/>
    </row>
    <row r="1372" spans="1:19" ht="15.75" x14ac:dyDescent="0.25">
      <c r="A1372" s="24"/>
      <c r="B1372" s="2"/>
      <c r="C1372" s="2"/>
      <c r="D1372" s="2"/>
      <c r="E1372" s="2"/>
      <c r="F1372" s="2"/>
      <c r="G1372" s="2"/>
      <c r="H1372" s="2"/>
      <c r="I1372" s="2"/>
      <c r="J1372" s="2"/>
      <c r="K1372" s="2"/>
      <c r="L1372" s="2"/>
      <c r="M1372" s="2"/>
      <c r="N1372" s="2"/>
      <c r="O1372" s="2"/>
      <c r="P1372" s="2"/>
      <c r="Q1372" s="2"/>
      <c r="R1372" s="2"/>
      <c r="S1372" s="2"/>
    </row>
    <row r="1373" spans="1:19" ht="15.75" x14ac:dyDescent="0.25">
      <c r="A1373" s="24"/>
      <c r="B1373" s="2"/>
      <c r="C1373" s="2"/>
      <c r="D1373" s="2"/>
      <c r="E1373" s="2"/>
      <c r="F1373" s="2"/>
      <c r="G1373" s="2"/>
      <c r="H1373" s="2"/>
      <c r="I1373" s="2"/>
      <c r="J1373" s="2"/>
      <c r="K1373" s="2"/>
      <c r="L1373" s="2"/>
      <c r="M1373" s="2"/>
      <c r="N1373" s="2"/>
      <c r="O1373" s="2"/>
      <c r="P1373" s="2"/>
      <c r="Q1373" s="2"/>
      <c r="R1373" s="2"/>
      <c r="S1373" s="2"/>
    </row>
    <row r="1374" spans="1:19" ht="15.75" x14ac:dyDescent="0.25">
      <c r="A1374" s="24"/>
      <c r="B1374" s="2"/>
      <c r="C1374" s="2"/>
      <c r="D1374" s="2"/>
      <c r="E1374" s="2"/>
      <c r="F1374" s="2"/>
      <c r="G1374" s="2"/>
      <c r="H1374" s="2"/>
      <c r="I1374" s="2"/>
      <c r="J1374" s="2"/>
      <c r="K1374" s="2"/>
      <c r="L1374" s="2"/>
      <c r="M1374" s="2"/>
      <c r="N1374" s="2"/>
      <c r="O1374" s="2"/>
      <c r="P1374" s="2"/>
      <c r="Q1374" s="2"/>
      <c r="R1374" s="2"/>
      <c r="S1374" s="2"/>
    </row>
    <row r="1375" spans="1:19" ht="15.75" x14ac:dyDescent="0.25">
      <c r="A1375" s="24"/>
      <c r="B1375" s="2"/>
      <c r="C1375" s="2"/>
      <c r="D1375" s="2"/>
      <c r="E1375" s="2"/>
      <c r="F1375" s="2"/>
      <c r="G1375" s="2"/>
      <c r="H1375" s="2"/>
      <c r="I1375" s="2"/>
      <c r="J1375" s="2"/>
      <c r="K1375" s="2"/>
      <c r="L1375" s="2"/>
      <c r="M1375" s="2"/>
      <c r="N1375" s="2"/>
      <c r="O1375" s="2"/>
      <c r="P1375" s="2"/>
      <c r="Q1375" s="2"/>
      <c r="R1375" s="2"/>
      <c r="S1375" s="2"/>
    </row>
    <row r="1376" spans="1:19" ht="15.75" x14ac:dyDescent="0.25">
      <c r="A1376" s="24"/>
      <c r="B1376" s="2"/>
      <c r="C1376" s="2"/>
      <c r="D1376" s="2"/>
      <c r="E1376" s="2"/>
      <c r="F1376" s="2"/>
      <c r="G1376" s="2"/>
      <c r="H1376" s="2"/>
      <c r="I1376" s="2"/>
      <c r="J1376" s="2"/>
      <c r="K1376" s="2"/>
      <c r="L1376" s="2"/>
      <c r="M1376" s="2"/>
      <c r="N1376" s="2"/>
      <c r="O1376" s="2"/>
      <c r="P1376" s="2"/>
      <c r="Q1376" s="2"/>
      <c r="R1376" s="2"/>
      <c r="S1376" s="2"/>
    </row>
    <row r="1377" spans="1:19" ht="15.75" x14ac:dyDescent="0.25">
      <c r="A1377" s="24"/>
      <c r="B1377" s="2"/>
      <c r="C1377" s="2"/>
      <c r="D1377" s="2"/>
      <c r="E1377" s="2"/>
      <c r="F1377" s="2"/>
      <c r="G1377" s="2"/>
      <c r="H1377" s="2"/>
      <c r="I1377" s="2"/>
      <c r="J1377" s="2"/>
      <c r="K1377" s="2"/>
      <c r="L1377" s="2"/>
      <c r="M1377" s="2"/>
      <c r="N1377" s="2"/>
      <c r="O1377" s="2"/>
      <c r="P1377" s="2"/>
      <c r="Q1377" s="2"/>
      <c r="R1377" s="2"/>
      <c r="S1377" s="2"/>
    </row>
    <row r="1378" spans="1:19" ht="15.75" x14ac:dyDescent="0.25">
      <c r="A1378" s="24"/>
      <c r="B1378" s="2"/>
      <c r="C1378" s="2"/>
      <c r="D1378" s="2"/>
      <c r="E1378" s="2"/>
      <c r="F1378" s="2"/>
      <c r="G1378" s="2"/>
      <c r="H1378" s="2"/>
      <c r="I1378" s="2"/>
      <c r="J1378" s="2"/>
      <c r="K1378" s="2"/>
      <c r="L1378" s="2"/>
      <c r="M1378" s="2"/>
      <c r="N1378" s="2"/>
      <c r="O1378" s="2"/>
      <c r="P1378" s="2"/>
      <c r="Q1378" s="2"/>
      <c r="R1378" s="2"/>
      <c r="S1378" s="2"/>
    </row>
    <row r="1379" spans="1:19" ht="15.75" x14ac:dyDescent="0.25">
      <c r="A1379" s="24"/>
      <c r="B1379" s="2"/>
      <c r="C1379" s="2"/>
      <c r="D1379" s="2"/>
      <c r="E1379" s="2"/>
      <c r="F1379" s="2"/>
      <c r="G1379" s="2"/>
      <c r="H1379" s="2"/>
      <c r="I1379" s="2"/>
      <c r="J1379" s="2"/>
      <c r="K1379" s="2"/>
      <c r="L1379" s="2"/>
      <c r="M1379" s="2"/>
      <c r="N1379" s="2"/>
      <c r="O1379" s="2"/>
      <c r="P1379" s="2"/>
      <c r="Q1379" s="2"/>
      <c r="R1379" s="2"/>
      <c r="S1379" s="2"/>
    </row>
    <row r="1380" spans="1:19" ht="15.75" x14ac:dyDescent="0.25">
      <c r="A1380" s="24"/>
      <c r="B1380" s="2"/>
      <c r="C1380" s="2"/>
      <c r="D1380" s="2"/>
      <c r="E1380" s="2"/>
      <c r="F1380" s="2"/>
      <c r="G1380" s="2"/>
      <c r="H1380" s="2"/>
      <c r="I1380" s="2"/>
      <c r="J1380" s="2"/>
      <c r="K1380" s="2"/>
      <c r="L1380" s="2"/>
      <c r="M1380" s="2"/>
      <c r="N1380" s="2"/>
      <c r="O1380" s="2"/>
      <c r="P1380" s="2"/>
      <c r="Q1380" s="2"/>
      <c r="R1380" s="2"/>
      <c r="S1380" s="2"/>
    </row>
    <row r="1381" spans="1:19" ht="15.75" x14ac:dyDescent="0.25">
      <c r="A1381" s="24"/>
      <c r="B1381" s="2"/>
      <c r="C1381" s="2"/>
      <c r="D1381" s="2"/>
      <c r="E1381" s="2"/>
      <c r="F1381" s="2"/>
      <c r="G1381" s="2"/>
      <c r="H1381" s="2"/>
      <c r="I1381" s="2"/>
      <c r="J1381" s="2"/>
      <c r="K1381" s="2"/>
      <c r="L1381" s="2"/>
      <c r="M1381" s="2"/>
      <c r="N1381" s="2"/>
      <c r="O1381" s="2"/>
      <c r="P1381" s="2"/>
      <c r="Q1381" s="2"/>
      <c r="R1381" s="2"/>
      <c r="S1381" s="2"/>
    </row>
    <row r="1382" spans="1:19" ht="15.75" x14ac:dyDescent="0.25">
      <c r="A1382" s="24"/>
      <c r="B1382" s="2"/>
      <c r="C1382" s="2"/>
      <c r="D1382" s="2"/>
      <c r="E1382" s="2"/>
      <c r="F1382" s="2"/>
      <c r="G1382" s="2"/>
      <c r="H1382" s="2"/>
      <c r="I1382" s="2"/>
      <c r="J1382" s="2"/>
      <c r="K1382" s="2"/>
      <c r="L1382" s="2"/>
      <c r="M1382" s="2"/>
      <c r="N1382" s="2"/>
      <c r="O1382" s="2"/>
      <c r="P1382" s="2"/>
      <c r="Q1382" s="2"/>
      <c r="R1382" s="2"/>
      <c r="S1382" s="2"/>
    </row>
    <row r="1383" spans="1:19" ht="15.75" x14ac:dyDescent="0.25">
      <c r="A1383" s="24"/>
      <c r="B1383" s="2"/>
      <c r="C1383" s="2"/>
      <c r="D1383" s="2"/>
      <c r="E1383" s="2"/>
      <c r="F1383" s="2"/>
      <c r="G1383" s="2"/>
      <c r="H1383" s="2"/>
      <c r="I1383" s="2"/>
      <c r="J1383" s="2"/>
      <c r="K1383" s="2"/>
      <c r="L1383" s="2"/>
      <c r="M1383" s="2"/>
      <c r="N1383" s="2"/>
      <c r="O1383" s="2"/>
      <c r="P1383" s="2"/>
      <c r="Q1383" s="2"/>
      <c r="R1383" s="2"/>
      <c r="S1383" s="2"/>
    </row>
    <row r="1384" spans="1:19" ht="15.75" x14ac:dyDescent="0.25">
      <c r="A1384" s="24"/>
      <c r="B1384" s="2"/>
      <c r="C1384" s="2"/>
      <c r="D1384" s="2"/>
      <c r="E1384" s="2"/>
      <c r="F1384" s="2"/>
      <c r="G1384" s="2"/>
      <c r="H1384" s="2"/>
      <c r="I1384" s="2"/>
      <c r="J1384" s="2"/>
      <c r="K1384" s="2"/>
      <c r="L1384" s="2"/>
      <c r="M1384" s="2"/>
      <c r="N1384" s="2"/>
      <c r="O1384" s="2"/>
      <c r="P1384" s="2"/>
      <c r="Q1384" s="2"/>
      <c r="R1384" s="2"/>
      <c r="S1384" s="2"/>
    </row>
    <row r="1385" spans="1:19" ht="15.75" x14ac:dyDescent="0.25">
      <c r="A1385" s="24"/>
      <c r="B1385" s="2"/>
      <c r="C1385" s="2"/>
      <c r="D1385" s="2"/>
      <c r="E1385" s="2"/>
      <c r="F1385" s="2"/>
      <c r="G1385" s="2"/>
      <c r="H1385" s="2"/>
      <c r="I1385" s="2"/>
      <c r="J1385" s="2"/>
      <c r="K1385" s="2"/>
      <c r="L1385" s="2"/>
      <c r="M1385" s="2"/>
      <c r="N1385" s="2"/>
      <c r="O1385" s="2"/>
      <c r="P1385" s="2"/>
      <c r="Q1385" s="2"/>
      <c r="R1385" s="2"/>
      <c r="S1385" s="2"/>
    </row>
    <row r="1386" spans="1:19" ht="15.75" x14ac:dyDescent="0.25">
      <c r="A1386" s="24"/>
      <c r="B1386" s="2"/>
      <c r="C1386" s="2"/>
      <c r="D1386" s="2"/>
      <c r="E1386" s="2"/>
      <c r="F1386" s="2"/>
      <c r="G1386" s="2"/>
      <c r="H1386" s="2"/>
      <c r="I1386" s="2"/>
      <c r="J1386" s="2"/>
      <c r="K1386" s="2"/>
      <c r="L1386" s="2"/>
      <c r="M1386" s="2"/>
      <c r="N1386" s="2"/>
      <c r="O1386" s="2"/>
      <c r="P1386" s="2"/>
      <c r="Q1386" s="2"/>
      <c r="R1386" s="2"/>
      <c r="S1386" s="2"/>
    </row>
    <row r="1387" spans="1:19" ht="15.75" x14ac:dyDescent="0.25">
      <c r="A1387" s="24"/>
      <c r="B1387" s="2"/>
      <c r="C1387" s="2"/>
      <c r="D1387" s="2"/>
      <c r="E1387" s="2"/>
      <c r="F1387" s="2"/>
      <c r="G1387" s="2"/>
      <c r="H1387" s="2"/>
      <c r="I1387" s="2"/>
      <c r="J1387" s="2"/>
      <c r="K1387" s="2"/>
      <c r="L1387" s="2"/>
      <c r="M1387" s="2"/>
      <c r="N1387" s="2"/>
      <c r="O1387" s="2"/>
      <c r="P1387" s="2"/>
      <c r="Q1387" s="2"/>
      <c r="R1387" s="2"/>
      <c r="S1387" s="2"/>
    </row>
    <row r="1388" spans="1:19" ht="15.75" x14ac:dyDescent="0.25">
      <c r="A1388" s="24"/>
      <c r="B1388" s="2"/>
      <c r="C1388" s="2"/>
      <c r="D1388" s="2"/>
      <c r="E1388" s="2"/>
      <c r="F1388" s="2"/>
      <c r="G1388" s="2"/>
      <c r="H1388" s="2"/>
      <c r="I1388" s="2"/>
      <c r="J1388" s="2"/>
      <c r="K1388" s="2"/>
      <c r="L1388" s="2"/>
      <c r="M1388" s="2"/>
      <c r="N1388" s="2"/>
      <c r="O1388" s="2"/>
      <c r="P1388" s="2"/>
      <c r="Q1388" s="2"/>
      <c r="R1388" s="2"/>
      <c r="S1388" s="2"/>
    </row>
    <row r="1389" spans="1:19" ht="15.75" x14ac:dyDescent="0.25">
      <c r="A1389" s="24"/>
      <c r="B1389" s="2"/>
      <c r="C1389" s="2"/>
      <c r="D1389" s="2"/>
      <c r="E1389" s="2"/>
      <c r="F1389" s="2"/>
      <c r="G1389" s="2"/>
      <c r="H1389" s="2"/>
      <c r="I1389" s="2"/>
      <c r="J1389" s="2"/>
      <c r="K1389" s="2"/>
      <c r="L1389" s="2"/>
      <c r="M1389" s="2"/>
      <c r="N1389" s="2"/>
      <c r="O1389" s="2"/>
      <c r="P1389" s="2"/>
      <c r="Q1389" s="2"/>
      <c r="R1389" s="2"/>
      <c r="S1389" s="2"/>
    </row>
    <row r="1390" spans="1:19" ht="15.75" x14ac:dyDescent="0.25">
      <c r="A1390" s="24"/>
      <c r="B1390" s="2"/>
      <c r="C1390" s="2"/>
      <c r="D1390" s="2"/>
      <c r="E1390" s="2"/>
      <c r="F1390" s="2"/>
      <c r="G1390" s="2"/>
      <c r="H1390" s="2"/>
      <c r="I1390" s="2"/>
      <c r="J1390" s="2"/>
      <c r="K1390" s="2"/>
      <c r="L1390" s="2"/>
      <c r="M1390" s="2"/>
      <c r="N1390" s="2"/>
      <c r="O1390" s="2"/>
      <c r="P1390" s="2"/>
      <c r="Q1390" s="2"/>
      <c r="R1390" s="2"/>
      <c r="S1390" s="2"/>
    </row>
    <row r="1391" spans="1:19" ht="15.75" x14ac:dyDescent="0.25">
      <c r="A1391" s="24"/>
      <c r="B1391" s="2"/>
      <c r="C1391" s="2"/>
      <c r="D1391" s="2"/>
      <c r="E1391" s="2"/>
      <c r="F1391" s="2"/>
      <c r="G1391" s="2"/>
      <c r="H1391" s="2"/>
      <c r="I1391" s="2"/>
      <c r="J1391" s="2"/>
      <c r="K1391" s="2"/>
      <c r="L1391" s="2"/>
      <c r="M1391" s="2"/>
      <c r="N1391" s="2"/>
      <c r="O1391" s="2"/>
      <c r="P1391" s="2"/>
      <c r="Q1391" s="2"/>
      <c r="R1391" s="2"/>
      <c r="S1391" s="2"/>
    </row>
    <row r="1392" spans="1:19" ht="15.75" x14ac:dyDescent="0.25">
      <c r="A1392" s="24"/>
      <c r="B1392" s="2"/>
      <c r="C1392" s="2"/>
      <c r="D1392" s="2"/>
      <c r="E1392" s="2"/>
      <c r="F1392" s="2"/>
      <c r="G1392" s="2"/>
      <c r="H1392" s="2"/>
      <c r="I1392" s="2"/>
      <c r="J1392" s="2"/>
      <c r="K1392" s="2"/>
      <c r="L1392" s="2"/>
      <c r="M1392" s="2"/>
      <c r="N1392" s="2"/>
      <c r="O1392" s="2"/>
      <c r="P1392" s="2"/>
      <c r="Q1392" s="2"/>
      <c r="R1392" s="2"/>
      <c r="S1392" s="2"/>
    </row>
    <row r="1393" spans="1:19" ht="15.75" x14ac:dyDescent="0.25">
      <c r="A1393" s="24"/>
      <c r="B1393" s="2"/>
      <c r="C1393" s="2"/>
      <c r="D1393" s="2"/>
      <c r="E1393" s="2"/>
      <c r="F1393" s="2"/>
      <c r="G1393" s="2"/>
      <c r="H1393" s="2"/>
      <c r="I1393" s="2"/>
      <c r="J1393" s="2"/>
      <c r="K1393" s="2"/>
      <c r="L1393" s="2"/>
      <c r="M1393" s="2"/>
      <c r="N1393" s="2"/>
      <c r="O1393" s="2"/>
      <c r="P1393" s="2"/>
      <c r="Q1393" s="2"/>
      <c r="R1393" s="2"/>
      <c r="S1393" s="2"/>
    </row>
    <row r="1394" spans="1:19" ht="15.75" x14ac:dyDescent="0.25">
      <c r="A1394" s="24"/>
      <c r="B1394" s="2"/>
      <c r="C1394" s="2"/>
      <c r="D1394" s="2"/>
      <c r="E1394" s="2"/>
      <c r="F1394" s="2"/>
      <c r="G1394" s="2"/>
      <c r="H1394" s="2"/>
      <c r="I1394" s="2"/>
      <c r="J1394" s="2"/>
      <c r="K1394" s="2"/>
      <c r="L1394" s="2"/>
      <c r="M1394" s="2"/>
      <c r="N1394" s="2"/>
      <c r="O1394" s="2"/>
      <c r="P1394" s="2"/>
      <c r="Q1394" s="2"/>
      <c r="R1394" s="2"/>
      <c r="S1394" s="2"/>
    </row>
    <row r="1395" spans="1:19" ht="15.75" x14ac:dyDescent="0.25">
      <c r="A1395" s="24"/>
      <c r="B1395" s="2"/>
      <c r="C1395" s="2"/>
      <c r="D1395" s="2"/>
      <c r="E1395" s="2"/>
      <c r="F1395" s="2"/>
      <c r="G1395" s="2"/>
      <c r="H1395" s="2"/>
      <c r="I1395" s="2"/>
      <c r="J1395" s="2"/>
      <c r="K1395" s="2"/>
      <c r="L1395" s="2"/>
      <c r="M1395" s="2"/>
      <c r="N1395" s="2"/>
      <c r="O1395" s="2"/>
      <c r="P1395" s="2"/>
      <c r="Q1395" s="2"/>
      <c r="R1395" s="2"/>
      <c r="S1395" s="2"/>
    </row>
    <row r="1396" spans="1:19" ht="15.75" x14ac:dyDescent="0.25">
      <c r="A1396" s="24"/>
      <c r="B1396" s="2"/>
      <c r="C1396" s="2"/>
      <c r="D1396" s="2"/>
      <c r="E1396" s="2"/>
      <c r="F1396" s="2"/>
      <c r="G1396" s="2"/>
      <c r="H1396" s="2"/>
      <c r="I1396" s="2"/>
      <c r="J1396" s="2"/>
      <c r="K1396" s="2"/>
      <c r="L1396" s="2"/>
      <c r="M1396" s="2"/>
      <c r="N1396" s="2"/>
      <c r="O1396" s="2"/>
      <c r="P1396" s="2"/>
      <c r="Q1396" s="2"/>
      <c r="R1396" s="2"/>
      <c r="S1396" s="2"/>
    </row>
    <row r="1397" spans="1:19" ht="15.75" x14ac:dyDescent="0.25">
      <c r="A1397" s="24"/>
      <c r="B1397" s="2"/>
      <c r="C1397" s="2"/>
      <c r="D1397" s="2"/>
      <c r="E1397" s="2"/>
      <c r="F1397" s="2"/>
      <c r="G1397" s="2"/>
      <c r="H1397" s="2"/>
      <c r="I1397" s="2"/>
      <c r="J1397" s="2"/>
      <c r="K1397" s="2"/>
      <c r="L1397" s="2"/>
      <c r="M1397" s="2"/>
      <c r="N1397" s="2"/>
      <c r="O1397" s="2"/>
      <c r="P1397" s="2"/>
      <c r="Q1397" s="2"/>
      <c r="R1397" s="2"/>
      <c r="S1397" s="2"/>
    </row>
    <row r="1398" spans="1:19" ht="15.75" x14ac:dyDescent="0.25">
      <c r="A1398" s="24"/>
      <c r="B1398" s="2"/>
      <c r="C1398" s="2"/>
      <c r="D1398" s="2"/>
      <c r="E1398" s="2"/>
      <c r="F1398" s="2"/>
      <c r="G1398" s="2"/>
      <c r="H1398" s="2"/>
      <c r="I1398" s="2"/>
      <c r="J1398" s="2"/>
      <c r="K1398" s="2"/>
      <c r="L1398" s="2"/>
      <c r="M1398" s="2"/>
      <c r="N1398" s="2"/>
      <c r="O1398" s="2"/>
      <c r="P1398" s="2"/>
      <c r="Q1398" s="2"/>
      <c r="R1398" s="2"/>
      <c r="S1398" s="2"/>
    </row>
    <row r="1399" spans="1:19" ht="15.75" x14ac:dyDescent="0.25">
      <c r="A1399" s="24"/>
      <c r="B1399" s="2"/>
      <c r="C1399" s="2"/>
      <c r="D1399" s="2"/>
      <c r="E1399" s="2"/>
      <c r="F1399" s="2"/>
      <c r="G1399" s="2"/>
      <c r="H1399" s="2"/>
      <c r="I1399" s="2"/>
      <c r="J1399" s="2"/>
      <c r="K1399" s="2"/>
      <c r="L1399" s="2"/>
      <c r="M1399" s="2"/>
      <c r="N1399" s="2"/>
      <c r="O1399" s="2"/>
      <c r="P1399" s="2"/>
      <c r="Q1399" s="2"/>
      <c r="R1399" s="2"/>
      <c r="S1399" s="2"/>
    </row>
    <row r="1400" spans="1:19" ht="15.75" x14ac:dyDescent="0.25">
      <c r="A1400" s="24"/>
      <c r="B1400" s="2"/>
      <c r="C1400" s="2"/>
      <c r="D1400" s="2"/>
      <c r="E1400" s="2"/>
      <c r="F1400" s="2"/>
      <c r="G1400" s="2"/>
      <c r="H1400" s="2"/>
      <c r="I1400" s="2"/>
      <c r="J1400" s="2"/>
      <c r="K1400" s="2"/>
      <c r="L1400" s="2"/>
      <c r="M1400" s="2"/>
      <c r="N1400" s="2"/>
      <c r="O1400" s="2"/>
      <c r="P1400" s="2"/>
      <c r="Q1400" s="2"/>
      <c r="R1400" s="2"/>
      <c r="S1400" s="2"/>
    </row>
    <row r="1401" spans="1:19" ht="15.75" x14ac:dyDescent="0.25">
      <c r="A1401" s="24"/>
      <c r="B1401" s="2"/>
      <c r="C1401" s="2"/>
      <c r="D1401" s="2"/>
      <c r="E1401" s="2"/>
      <c r="F1401" s="2"/>
      <c r="G1401" s="2"/>
      <c r="H1401" s="2"/>
      <c r="I1401" s="2"/>
      <c r="J1401" s="2"/>
      <c r="K1401" s="2"/>
      <c r="L1401" s="2"/>
      <c r="M1401" s="2"/>
      <c r="N1401" s="2"/>
      <c r="O1401" s="2"/>
      <c r="P1401" s="2"/>
      <c r="Q1401" s="2"/>
      <c r="R1401" s="2"/>
      <c r="S1401" s="2"/>
    </row>
    <row r="1402" spans="1:19" ht="15.75" x14ac:dyDescent="0.25">
      <c r="A1402" s="24"/>
      <c r="B1402" s="2"/>
      <c r="C1402" s="2"/>
      <c r="D1402" s="2"/>
      <c r="E1402" s="2"/>
      <c r="F1402" s="2"/>
      <c r="G1402" s="2"/>
      <c r="H1402" s="2"/>
      <c r="I1402" s="2"/>
      <c r="J1402" s="2"/>
      <c r="K1402" s="2"/>
      <c r="L1402" s="2"/>
      <c r="M1402" s="2"/>
      <c r="N1402" s="2"/>
      <c r="O1402" s="2"/>
      <c r="P1402" s="2"/>
      <c r="Q1402" s="2"/>
      <c r="R1402" s="2"/>
      <c r="S1402" s="2"/>
    </row>
    <row r="1403" spans="1:19" ht="15.75" x14ac:dyDescent="0.25">
      <c r="A1403" s="24"/>
      <c r="B1403" s="2"/>
      <c r="C1403" s="2"/>
      <c r="D1403" s="2"/>
      <c r="E1403" s="2"/>
      <c r="F1403" s="2"/>
      <c r="G1403" s="2"/>
      <c r="H1403" s="2"/>
      <c r="I1403" s="2"/>
      <c r="J1403" s="2"/>
      <c r="K1403" s="2"/>
      <c r="L1403" s="2"/>
      <c r="M1403" s="2"/>
      <c r="N1403" s="2"/>
      <c r="O1403" s="2"/>
      <c r="P1403" s="2"/>
      <c r="Q1403" s="2"/>
      <c r="R1403" s="2"/>
      <c r="S1403" s="2"/>
    </row>
    <row r="1404" spans="1:19" ht="15.75" x14ac:dyDescent="0.25">
      <c r="A1404" s="24"/>
      <c r="B1404" s="2"/>
      <c r="C1404" s="2"/>
      <c r="D1404" s="2"/>
      <c r="E1404" s="2"/>
      <c r="F1404" s="2"/>
      <c r="G1404" s="2"/>
      <c r="H1404" s="2"/>
      <c r="I1404" s="2"/>
      <c r="J1404" s="2"/>
      <c r="K1404" s="2"/>
      <c r="L1404" s="2"/>
      <c r="M1404" s="2"/>
      <c r="N1404" s="2"/>
      <c r="O1404" s="2"/>
      <c r="P1404" s="2"/>
      <c r="Q1404" s="2"/>
      <c r="R1404" s="2"/>
      <c r="S1404" s="2"/>
    </row>
    <row r="1405" spans="1:19" ht="15.75" x14ac:dyDescent="0.25">
      <c r="A1405" s="24"/>
      <c r="B1405" s="2"/>
      <c r="C1405" s="2"/>
      <c r="D1405" s="2"/>
      <c r="E1405" s="2"/>
      <c r="F1405" s="2"/>
      <c r="G1405" s="2"/>
      <c r="H1405" s="2"/>
      <c r="I1405" s="2"/>
      <c r="J1405" s="2"/>
      <c r="K1405" s="2"/>
      <c r="L1405" s="2"/>
      <c r="M1405" s="2"/>
      <c r="N1405" s="2"/>
      <c r="O1405" s="2"/>
      <c r="P1405" s="2"/>
      <c r="Q1405" s="2"/>
      <c r="R1405" s="2"/>
      <c r="S1405" s="2"/>
    </row>
    <row r="1406" spans="1:19" ht="15.75" x14ac:dyDescent="0.25">
      <c r="A1406" s="24"/>
      <c r="B1406" s="2"/>
      <c r="C1406" s="2"/>
      <c r="D1406" s="2"/>
      <c r="E1406" s="2"/>
      <c r="F1406" s="2"/>
      <c r="G1406" s="2"/>
      <c r="H1406" s="2"/>
      <c r="I1406" s="2"/>
      <c r="J1406" s="2"/>
      <c r="K1406" s="2"/>
      <c r="L1406" s="2"/>
      <c r="M1406" s="2"/>
      <c r="N1406" s="2"/>
      <c r="O1406" s="2"/>
      <c r="P1406" s="2"/>
      <c r="Q1406" s="2"/>
      <c r="R1406" s="2"/>
      <c r="S1406" s="2"/>
    </row>
    <row r="1407" spans="1:19" ht="15.75" x14ac:dyDescent="0.25">
      <c r="A1407" s="24"/>
      <c r="B1407" s="2"/>
      <c r="C1407" s="2"/>
      <c r="D1407" s="2"/>
      <c r="E1407" s="2"/>
      <c r="F1407" s="2"/>
      <c r="G1407" s="2"/>
      <c r="H1407" s="2"/>
      <c r="I1407" s="2"/>
      <c r="J1407" s="2"/>
      <c r="K1407" s="2"/>
      <c r="L1407" s="2"/>
      <c r="M1407" s="2"/>
      <c r="N1407" s="2"/>
      <c r="O1407" s="2"/>
      <c r="P1407" s="2"/>
      <c r="Q1407" s="2"/>
      <c r="R1407" s="2"/>
      <c r="S1407" s="2"/>
    </row>
    <row r="1408" spans="1:19" ht="15.75" x14ac:dyDescent="0.25">
      <c r="A1408" s="24"/>
      <c r="B1408" s="2"/>
      <c r="C1408" s="2"/>
      <c r="D1408" s="2"/>
      <c r="E1408" s="2"/>
      <c r="F1408" s="2"/>
      <c r="G1408" s="2"/>
      <c r="H1408" s="2"/>
      <c r="I1408" s="2"/>
      <c r="J1408" s="2"/>
      <c r="K1408" s="2"/>
      <c r="L1408" s="2"/>
      <c r="M1408" s="2"/>
      <c r="N1408" s="2"/>
      <c r="O1408" s="2"/>
      <c r="P1408" s="2"/>
      <c r="Q1408" s="2"/>
      <c r="R1408" s="2"/>
      <c r="S1408" s="2"/>
    </row>
    <row r="1409" spans="1:19" ht="15.75" x14ac:dyDescent="0.25">
      <c r="A1409" s="24"/>
      <c r="B1409" s="2"/>
      <c r="C1409" s="2"/>
      <c r="D1409" s="2"/>
      <c r="E1409" s="2"/>
      <c r="F1409" s="2"/>
      <c r="G1409" s="2"/>
      <c r="H1409" s="2"/>
      <c r="I1409" s="2"/>
      <c r="J1409" s="2"/>
      <c r="K1409" s="2"/>
      <c r="L1409" s="2"/>
      <c r="M1409" s="2"/>
      <c r="N1409" s="2"/>
      <c r="O1409" s="2"/>
      <c r="P1409" s="2"/>
      <c r="Q1409" s="2"/>
      <c r="R1409" s="2"/>
      <c r="S1409" s="2"/>
    </row>
    <row r="1410" spans="1:19" ht="15.75" x14ac:dyDescent="0.25">
      <c r="A1410" s="24"/>
      <c r="B1410" s="2"/>
      <c r="C1410" s="2"/>
      <c r="D1410" s="2"/>
      <c r="E1410" s="2"/>
      <c r="F1410" s="2"/>
      <c r="G1410" s="2"/>
      <c r="H1410" s="2"/>
      <c r="I1410" s="2"/>
      <c r="J1410" s="2"/>
      <c r="K1410" s="2"/>
      <c r="L1410" s="2"/>
      <c r="M1410" s="2"/>
      <c r="N1410" s="2"/>
      <c r="O1410" s="2"/>
      <c r="P1410" s="2"/>
      <c r="Q1410" s="2"/>
      <c r="R1410" s="2"/>
      <c r="S1410" s="2"/>
    </row>
    <row r="1411" spans="1:19" ht="15.75" x14ac:dyDescent="0.25">
      <c r="A1411" s="24"/>
      <c r="B1411" s="2"/>
      <c r="C1411" s="2"/>
      <c r="D1411" s="2"/>
      <c r="E1411" s="2"/>
      <c r="F1411" s="2"/>
      <c r="G1411" s="2"/>
      <c r="H1411" s="2"/>
      <c r="I1411" s="2"/>
      <c r="J1411" s="2"/>
      <c r="K1411" s="2"/>
      <c r="L1411" s="2"/>
      <c r="M1411" s="2"/>
      <c r="N1411" s="2"/>
      <c r="O1411" s="2"/>
      <c r="P1411" s="2"/>
      <c r="Q1411" s="2"/>
      <c r="R1411" s="2"/>
      <c r="S1411" s="2"/>
    </row>
    <row r="1412" spans="1:19" ht="15.75" x14ac:dyDescent="0.25">
      <c r="A1412" s="24"/>
      <c r="B1412" s="2"/>
      <c r="C1412" s="2"/>
      <c r="D1412" s="2"/>
      <c r="E1412" s="2"/>
      <c r="F1412" s="2"/>
      <c r="G1412" s="2"/>
      <c r="H1412" s="2"/>
      <c r="I1412" s="2"/>
      <c r="J1412" s="2"/>
      <c r="K1412" s="2"/>
      <c r="L1412" s="2"/>
      <c r="M1412" s="2"/>
      <c r="N1412" s="2"/>
      <c r="O1412" s="2"/>
      <c r="P1412" s="2"/>
      <c r="Q1412" s="2"/>
      <c r="R1412" s="2"/>
      <c r="S1412" s="2"/>
    </row>
    <row r="1413" spans="1:19" ht="15.75" x14ac:dyDescent="0.25">
      <c r="A1413" s="24"/>
      <c r="B1413" s="2"/>
      <c r="C1413" s="2"/>
      <c r="D1413" s="2"/>
      <c r="E1413" s="2"/>
      <c r="F1413" s="2"/>
      <c r="G1413" s="2"/>
      <c r="H1413" s="2"/>
      <c r="I1413" s="2"/>
      <c r="J1413" s="2"/>
      <c r="K1413" s="2"/>
      <c r="L1413" s="2"/>
      <c r="M1413" s="2"/>
      <c r="N1413" s="2"/>
      <c r="O1413" s="2"/>
      <c r="P1413" s="2"/>
      <c r="Q1413" s="2"/>
      <c r="R1413" s="2"/>
      <c r="S1413" s="2"/>
    </row>
    <row r="1414" spans="1:19" ht="15.75" x14ac:dyDescent="0.25">
      <c r="A1414" s="24"/>
      <c r="B1414" s="2"/>
      <c r="C1414" s="2"/>
      <c r="D1414" s="2"/>
      <c r="E1414" s="2"/>
      <c r="F1414" s="2"/>
      <c r="G1414" s="2"/>
      <c r="H1414" s="2"/>
      <c r="I1414" s="2"/>
      <c r="J1414" s="2"/>
      <c r="K1414" s="2"/>
      <c r="L1414" s="2"/>
      <c r="M1414" s="2"/>
      <c r="N1414" s="2"/>
      <c r="O1414" s="2"/>
      <c r="P1414" s="2"/>
      <c r="Q1414" s="2"/>
      <c r="R1414" s="2"/>
      <c r="S1414" s="2"/>
    </row>
    <row r="1415" spans="1:19" ht="15.75" x14ac:dyDescent="0.25">
      <c r="A1415" s="24"/>
      <c r="B1415" s="2"/>
      <c r="C1415" s="2"/>
      <c r="D1415" s="2"/>
      <c r="E1415" s="2"/>
      <c r="F1415" s="2"/>
      <c r="G1415" s="2"/>
      <c r="H1415" s="2"/>
      <c r="I1415" s="2"/>
      <c r="J1415" s="2"/>
      <c r="K1415" s="2"/>
      <c r="L1415" s="2"/>
      <c r="M1415" s="2"/>
      <c r="N1415" s="2"/>
      <c r="O1415" s="2"/>
      <c r="P1415" s="2"/>
      <c r="Q1415" s="2"/>
      <c r="R1415" s="2"/>
      <c r="S1415" s="2"/>
    </row>
    <row r="1416" spans="1:19" ht="15.75" x14ac:dyDescent="0.25">
      <c r="A1416" s="24"/>
      <c r="B1416" s="2"/>
      <c r="C1416" s="2"/>
      <c r="D1416" s="2"/>
      <c r="E1416" s="2"/>
      <c r="F1416" s="2"/>
      <c r="G1416" s="2"/>
      <c r="H1416" s="2"/>
      <c r="I1416" s="2"/>
      <c r="J1416" s="2"/>
      <c r="K1416" s="2"/>
      <c r="L1416" s="2"/>
      <c r="M1416" s="2"/>
      <c r="N1416" s="2"/>
      <c r="O1416" s="2"/>
      <c r="P1416" s="2"/>
      <c r="Q1416" s="2"/>
      <c r="R1416" s="2"/>
      <c r="S1416" s="2"/>
    </row>
    <row r="1417" spans="1:19" ht="15.75" x14ac:dyDescent="0.25">
      <c r="A1417" s="24"/>
      <c r="B1417" s="2"/>
      <c r="C1417" s="2"/>
      <c r="D1417" s="2"/>
      <c r="E1417" s="2"/>
      <c r="F1417" s="2"/>
      <c r="G1417" s="2"/>
      <c r="H1417" s="2"/>
      <c r="I1417" s="2"/>
      <c r="J1417" s="2"/>
      <c r="K1417" s="2"/>
      <c r="L1417" s="2"/>
      <c r="M1417" s="2"/>
      <c r="N1417" s="2"/>
      <c r="O1417" s="2"/>
      <c r="P1417" s="2"/>
      <c r="Q1417" s="2"/>
      <c r="R1417" s="2"/>
      <c r="S1417" s="2"/>
    </row>
    <row r="1418" spans="1:19" ht="15.75" x14ac:dyDescent="0.25">
      <c r="A1418" s="24"/>
      <c r="B1418" s="2"/>
      <c r="C1418" s="2"/>
      <c r="D1418" s="2"/>
      <c r="E1418" s="2"/>
      <c r="F1418" s="2"/>
      <c r="G1418" s="2"/>
      <c r="H1418" s="2"/>
      <c r="I1418" s="2"/>
      <c r="J1418" s="2"/>
      <c r="K1418" s="2"/>
      <c r="L1418" s="2"/>
      <c r="M1418" s="2"/>
      <c r="N1418" s="2"/>
      <c r="O1418" s="2"/>
      <c r="P1418" s="2"/>
      <c r="Q1418" s="2"/>
      <c r="R1418" s="2"/>
      <c r="S1418" s="2"/>
    </row>
    <row r="1419" spans="1:19" ht="15.75" x14ac:dyDescent="0.25">
      <c r="A1419" s="24"/>
      <c r="B1419" s="2"/>
      <c r="C1419" s="2"/>
      <c r="D1419" s="2"/>
      <c r="E1419" s="2"/>
      <c r="F1419" s="2"/>
      <c r="G1419" s="2"/>
      <c r="H1419" s="2"/>
      <c r="I1419" s="2"/>
      <c r="J1419" s="2"/>
      <c r="K1419" s="2"/>
      <c r="L1419" s="2"/>
      <c r="M1419" s="2"/>
      <c r="N1419" s="2"/>
      <c r="O1419" s="2"/>
      <c r="P1419" s="2"/>
      <c r="Q1419" s="2"/>
      <c r="R1419" s="2"/>
      <c r="S1419" s="2"/>
    </row>
    <row r="1420" spans="1:19" ht="15.75" x14ac:dyDescent="0.25">
      <c r="A1420" s="24"/>
      <c r="B1420" s="2"/>
      <c r="C1420" s="2"/>
      <c r="D1420" s="2"/>
      <c r="E1420" s="2"/>
      <c r="F1420" s="2"/>
      <c r="G1420" s="2"/>
      <c r="H1420" s="2"/>
      <c r="I1420" s="2"/>
      <c r="J1420" s="2"/>
      <c r="K1420" s="2"/>
      <c r="L1420" s="2"/>
      <c r="M1420" s="2"/>
      <c r="N1420" s="2"/>
      <c r="O1420" s="2"/>
      <c r="P1420" s="2"/>
      <c r="Q1420" s="2"/>
      <c r="R1420" s="2"/>
      <c r="S1420" s="2"/>
    </row>
    <row r="1421" spans="1:19" ht="15.75" x14ac:dyDescent="0.25">
      <c r="A1421" s="24"/>
      <c r="B1421" s="2"/>
      <c r="C1421" s="2"/>
      <c r="D1421" s="2"/>
      <c r="E1421" s="2"/>
      <c r="F1421" s="2"/>
      <c r="G1421" s="2"/>
      <c r="H1421" s="2"/>
      <c r="I1421" s="2"/>
      <c r="J1421" s="2"/>
      <c r="K1421" s="2"/>
      <c r="L1421" s="2"/>
      <c r="M1421" s="2"/>
      <c r="N1421" s="2"/>
      <c r="O1421" s="2"/>
      <c r="P1421" s="2"/>
      <c r="Q1421" s="2"/>
      <c r="R1421" s="2"/>
      <c r="S1421" s="2"/>
    </row>
    <row r="1422" spans="1:19" ht="15.75" x14ac:dyDescent="0.25">
      <c r="A1422" s="24"/>
      <c r="B1422" s="2"/>
      <c r="C1422" s="2"/>
      <c r="D1422" s="2"/>
      <c r="E1422" s="2"/>
      <c r="F1422" s="2"/>
      <c r="G1422" s="2"/>
      <c r="H1422" s="2"/>
      <c r="I1422" s="2"/>
      <c r="J1422" s="2"/>
      <c r="K1422" s="2"/>
      <c r="L1422" s="2"/>
      <c r="M1422" s="2"/>
      <c r="N1422" s="2"/>
      <c r="O1422" s="2"/>
      <c r="P1422" s="2"/>
      <c r="Q1422" s="2"/>
      <c r="R1422" s="2"/>
      <c r="S1422" s="2"/>
    </row>
    <row r="1423" spans="1:19" ht="15.75" x14ac:dyDescent="0.25">
      <c r="A1423" s="24"/>
      <c r="B1423" s="2"/>
      <c r="C1423" s="2"/>
      <c r="D1423" s="2"/>
      <c r="E1423" s="2"/>
      <c r="F1423" s="2"/>
      <c r="G1423" s="2"/>
      <c r="H1423" s="2"/>
      <c r="I1423" s="2"/>
      <c r="J1423" s="2"/>
      <c r="K1423" s="2"/>
      <c r="L1423" s="2"/>
      <c r="M1423" s="2"/>
      <c r="N1423" s="2"/>
      <c r="O1423" s="2"/>
      <c r="P1423" s="2"/>
      <c r="Q1423" s="2"/>
      <c r="R1423" s="2"/>
      <c r="S1423" s="2"/>
    </row>
    <row r="1424" spans="1:19" ht="15.75" x14ac:dyDescent="0.25">
      <c r="A1424" s="24"/>
      <c r="B1424" s="2"/>
      <c r="C1424" s="2"/>
      <c r="D1424" s="2"/>
      <c r="E1424" s="2"/>
      <c r="F1424" s="2"/>
      <c r="G1424" s="2"/>
      <c r="H1424" s="2"/>
      <c r="I1424" s="2"/>
      <c r="J1424" s="2"/>
      <c r="K1424" s="2"/>
      <c r="L1424" s="2"/>
      <c r="M1424" s="2"/>
      <c r="N1424" s="2"/>
      <c r="O1424" s="2"/>
      <c r="P1424" s="2"/>
      <c r="Q1424" s="2"/>
      <c r="R1424" s="2"/>
      <c r="S1424" s="2"/>
    </row>
    <row r="1425" spans="1:19" ht="15.75" x14ac:dyDescent="0.25">
      <c r="A1425" s="24"/>
      <c r="B1425" s="2"/>
      <c r="C1425" s="2"/>
      <c r="D1425" s="2"/>
      <c r="E1425" s="2"/>
      <c r="F1425" s="2"/>
      <c r="G1425" s="2"/>
      <c r="H1425" s="2"/>
      <c r="I1425" s="2"/>
      <c r="J1425" s="2"/>
      <c r="K1425" s="2"/>
      <c r="L1425" s="2"/>
      <c r="M1425" s="2"/>
      <c r="N1425" s="2"/>
      <c r="O1425" s="2"/>
      <c r="P1425" s="2"/>
      <c r="Q1425" s="2"/>
      <c r="R1425" s="2"/>
      <c r="S1425" s="2"/>
    </row>
    <row r="1426" spans="1:19" ht="15.75" x14ac:dyDescent="0.25">
      <c r="A1426" s="24"/>
      <c r="B1426" s="2"/>
      <c r="C1426" s="2"/>
      <c r="D1426" s="2"/>
      <c r="E1426" s="2"/>
      <c r="F1426" s="2"/>
      <c r="G1426" s="2"/>
      <c r="H1426" s="2"/>
      <c r="I1426" s="2"/>
      <c r="J1426" s="2"/>
      <c r="K1426" s="2"/>
      <c r="L1426" s="2"/>
      <c r="M1426" s="2"/>
      <c r="N1426" s="2"/>
      <c r="O1426" s="2"/>
      <c r="P1426" s="2"/>
      <c r="Q1426" s="2"/>
      <c r="R1426" s="2"/>
      <c r="S1426" s="2"/>
    </row>
    <row r="1427" spans="1:19" ht="15.75" x14ac:dyDescent="0.25">
      <c r="A1427" s="24"/>
      <c r="B1427" s="2"/>
      <c r="C1427" s="2"/>
      <c r="D1427" s="2"/>
      <c r="E1427" s="2"/>
      <c r="F1427" s="2"/>
      <c r="G1427" s="2"/>
      <c r="H1427" s="2"/>
      <c r="I1427" s="2"/>
      <c r="J1427" s="2"/>
      <c r="K1427" s="2"/>
      <c r="L1427" s="2"/>
      <c r="M1427" s="2"/>
      <c r="N1427" s="2"/>
      <c r="O1427" s="2"/>
      <c r="P1427" s="2"/>
      <c r="Q1427" s="2"/>
      <c r="R1427" s="2"/>
      <c r="S1427" s="2"/>
    </row>
    <row r="1428" spans="1:19" ht="15.75" x14ac:dyDescent="0.25">
      <c r="A1428" s="24"/>
      <c r="B1428" s="2"/>
      <c r="C1428" s="2"/>
      <c r="D1428" s="2"/>
      <c r="E1428" s="2"/>
      <c r="F1428" s="2"/>
      <c r="G1428" s="2"/>
      <c r="H1428" s="2"/>
      <c r="I1428" s="2"/>
      <c r="J1428" s="2"/>
      <c r="K1428" s="2"/>
      <c r="L1428" s="2"/>
      <c r="M1428" s="2"/>
      <c r="N1428" s="2"/>
      <c r="O1428" s="2"/>
      <c r="P1428" s="2"/>
      <c r="Q1428" s="2"/>
      <c r="R1428" s="2"/>
      <c r="S1428" s="2"/>
    </row>
    <row r="1429" spans="1:19" ht="15.75" x14ac:dyDescent="0.25">
      <c r="A1429" s="24"/>
      <c r="B1429" s="2"/>
      <c r="C1429" s="2"/>
      <c r="D1429" s="2"/>
      <c r="E1429" s="2"/>
      <c r="F1429" s="2"/>
      <c r="G1429" s="2"/>
      <c r="H1429" s="2"/>
      <c r="I1429" s="2"/>
      <c r="J1429" s="2"/>
      <c r="K1429" s="2"/>
      <c r="L1429" s="2"/>
      <c r="M1429" s="2"/>
      <c r="N1429" s="2"/>
      <c r="O1429" s="2"/>
      <c r="P1429" s="2"/>
      <c r="Q1429" s="2"/>
      <c r="R1429" s="2"/>
      <c r="S1429" s="2"/>
    </row>
    <row r="1430" spans="1:19" ht="15.75" x14ac:dyDescent="0.25">
      <c r="A1430" s="24"/>
      <c r="B1430" s="2"/>
      <c r="C1430" s="2"/>
      <c r="D1430" s="2"/>
      <c r="E1430" s="2"/>
      <c r="F1430" s="2"/>
      <c r="G1430" s="2"/>
      <c r="H1430" s="2"/>
      <c r="I1430" s="2"/>
      <c r="J1430" s="2"/>
      <c r="K1430" s="2"/>
      <c r="L1430" s="2"/>
      <c r="M1430" s="2"/>
      <c r="N1430" s="2"/>
      <c r="O1430" s="2"/>
      <c r="P1430" s="2"/>
      <c r="Q1430" s="2"/>
      <c r="R1430" s="2"/>
      <c r="S1430" s="2"/>
    </row>
    <row r="1431" spans="1:19" ht="15.75" x14ac:dyDescent="0.25">
      <c r="A1431" s="24"/>
      <c r="B1431" s="2"/>
      <c r="C1431" s="2"/>
      <c r="D1431" s="2"/>
      <c r="E1431" s="2"/>
      <c r="F1431" s="2"/>
      <c r="G1431" s="2"/>
      <c r="H1431" s="2"/>
      <c r="I1431" s="2"/>
      <c r="J1431" s="2"/>
      <c r="K1431" s="2"/>
      <c r="L1431" s="2"/>
      <c r="M1431" s="2"/>
      <c r="N1431" s="2"/>
      <c r="O1431" s="2"/>
      <c r="P1431" s="2"/>
      <c r="Q1431" s="2"/>
      <c r="R1431" s="2"/>
      <c r="S1431" s="2"/>
    </row>
    <row r="1432" spans="1:19" ht="15.75" x14ac:dyDescent="0.25">
      <c r="A1432" s="24"/>
      <c r="B1432" s="2"/>
      <c r="C1432" s="2"/>
      <c r="D1432" s="2"/>
      <c r="E1432" s="2"/>
      <c r="F1432" s="2"/>
      <c r="G1432" s="2"/>
      <c r="H1432" s="2"/>
      <c r="I1432" s="2"/>
      <c r="J1432" s="2"/>
      <c r="K1432" s="2"/>
      <c r="L1432" s="2"/>
      <c r="M1432" s="2"/>
      <c r="N1432" s="2"/>
      <c r="O1432" s="2"/>
      <c r="P1432" s="2"/>
      <c r="Q1432" s="2"/>
      <c r="R1432" s="2"/>
      <c r="S1432" s="2"/>
    </row>
    <row r="1433" spans="1:19" ht="15.75" x14ac:dyDescent="0.25">
      <c r="A1433" s="24"/>
      <c r="B1433" s="2"/>
      <c r="C1433" s="2"/>
      <c r="D1433" s="2"/>
      <c r="E1433" s="2"/>
      <c r="F1433" s="2"/>
      <c r="G1433" s="2"/>
      <c r="H1433" s="2"/>
      <c r="I1433" s="2"/>
      <c r="J1433" s="2"/>
      <c r="K1433" s="2"/>
      <c r="L1433" s="2"/>
      <c r="M1433" s="2"/>
      <c r="N1433" s="2"/>
      <c r="O1433" s="2"/>
      <c r="P1433" s="2"/>
      <c r="Q1433" s="2"/>
      <c r="R1433" s="2"/>
      <c r="S1433" s="2"/>
    </row>
    <row r="1434" spans="1:19" ht="15.75" x14ac:dyDescent="0.25">
      <c r="A1434" s="24"/>
      <c r="B1434" s="2"/>
      <c r="C1434" s="2"/>
      <c r="D1434" s="2"/>
      <c r="E1434" s="2"/>
      <c r="F1434" s="2"/>
      <c r="G1434" s="2"/>
      <c r="H1434" s="2"/>
      <c r="I1434" s="2"/>
      <c r="J1434" s="2"/>
      <c r="K1434" s="2"/>
      <c r="L1434" s="2"/>
      <c r="M1434" s="2"/>
      <c r="N1434" s="2"/>
      <c r="O1434" s="2"/>
      <c r="P1434" s="2"/>
      <c r="Q1434" s="2"/>
      <c r="R1434" s="2"/>
      <c r="S1434" s="2"/>
    </row>
    <row r="1435" spans="1:19" ht="15.75" x14ac:dyDescent="0.25">
      <c r="A1435" s="24"/>
      <c r="B1435" s="2"/>
      <c r="C1435" s="2"/>
      <c r="D1435" s="2"/>
      <c r="E1435" s="2"/>
      <c r="F1435" s="2"/>
      <c r="G1435" s="2"/>
      <c r="H1435" s="2"/>
      <c r="I1435" s="2"/>
      <c r="J1435" s="2"/>
      <c r="K1435" s="2"/>
      <c r="L1435" s="2"/>
      <c r="M1435" s="2"/>
      <c r="N1435" s="2"/>
      <c r="O1435" s="2"/>
      <c r="P1435" s="2"/>
      <c r="Q1435" s="2"/>
      <c r="R1435" s="2"/>
      <c r="S1435" s="2"/>
    </row>
    <row r="1436" spans="1:19" ht="15.75" x14ac:dyDescent="0.25">
      <c r="A1436" s="24"/>
      <c r="B1436" s="2"/>
      <c r="C1436" s="2"/>
      <c r="D1436" s="2"/>
      <c r="E1436" s="2"/>
      <c r="F1436" s="2"/>
      <c r="G1436" s="2"/>
      <c r="H1436" s="2"/>
      <c r="I1436" s="2"/>
      <c r="J1436" s="2"/>
      <c r="K1436" s="2"/>
      <c r="L1436" s="2"/>
      <c r="M1436" s="2"/>
      <c r="N1436" s="2"/>
      <c r="O1436" s="2"/>
      <c r="P1436" s="2"/>
      <c r="Q1436" s="2"/>
      <c r="R1436" s="2"/>
      <c r="S1436" s="2"/>
    </row>
    <row r="1437" spans="1:19" ht="15.75" x14ac:dyDescent="0.25">
      <c r="A1437" s="24"/>
      <c r="B1437" s="2"/>
      <c r="C1437" s="2"/>
      <c r="D1437" s="2"/>
      <c r="E1437" s="2"/>
      <c r="F1437" s="2"/>
      <c r="G1437" s="2"/>
      <c r="H1437" s="2"/>
      <c r="I1437" s="2"/>
      <c r="J1437" s="2"/>
      <c r="K1437" s="2"/>
      <c r="L1437" s="2"/>
      <c r="M1437" s="2"/>
      <c r="N1437" s="2"/>
      <c r="O1437" s="2"/>
      <c r="P1437" s="2"/>
      <c r="Q1437" s="2"/>
      <c r="R1437" s="2"/>
      <c r="S1437" s="2"/>
    </row>
    <row r="1438" spans="1:19" ht="15.75" x14ac:dyDescent="0.25">
      <c r="A1438" s="24"/>
      <c r="B1438" s="2"/>
      <c r="C1438" s="2"/>
      <c r="D1438" s="2"/>
      <c r="E1438" s="2"/>
      <c r="F1438" s="2"/>
      <c r="G1438" s="2"/>
      <c r="H1438" s="2"/>
      <c r="I1438" s="2"/>
      <c r="J1438" s="2"/>
      <c r="K1438" s="2"/>
      <c r="L1438" s="2"/>
      <c r="M1438" s="2"/>
      <c r="N1438" s="2"/>
      <c r="O1438" s="2"/>
      <c r="P1438" s="2"/>
      <c r="Q1438" s="2"/>
      <c r="R1438" s="2"/>
      <c r="S1438" s="2"/>
    </row>
    <row r="1439" spans="1:19" ht="15.75" x14ac:dyDescent="0.25">
      <c r="A1439" s="24"/>
      <c r="B1439" s="2"/>
      <c r="C1439" s="2"/>
      <c r="D1439" s="2"/>
      <c r="E1439" s="2"/>
      <c r="F1439" s="2"/>
      <c r="G1439" s="2"/>
      <c r="H1439" s="2"/>
      <c r="I1439" s="2"/>
      <c r="J1439" s="2"/>
      <c r="K1439" s="2"/>
      <c r="L1439" s="2"/>
      <c r="M1439" s="2"/>
      <c r="N1439" s="2"/>
      <c r="O1439" s="2"/>
      <c r="P1439" s="2"/>
      <c r="Q1439" s="2"/>
      <c r="R1439" s="2"/>
      <c r="S1439" s="2"/>
    </row>
    <row r="1440" spans="1:19" ht="15.75" x14ac:dyDescent="0.25">
      <c r="A1440" s="24"/>
      <c r="B1440" s="2"/>
      <c r="C1440" s="2"/>
      <c r="D1440" s="2"/>
      <c r="E1440" s="2"/>
      <c r="F1440" s="2"/>
      <c r="G1440" s="2"/>
      <c r="H1440" s="2"/>
      <c r="I1440" s="2"/>
      <c r="J1440" s="2"/>
      <c r="K1440" s="2"/>
      <c r="L1440" s="2"/>
      <c r="M1440" s="2"/>
      <c r="N1440" s="2"/>
      <c r="O1440" s="2"/>
      <c r="P1440" s="2"/>
      <c r="Q1440" s="2"/>
      <c r="R1440" s="2"/>
      <c r="S1440" s="2"/>
    </row>
    <row r="1441" spans="1:19" ht="15.75" x14ac:dyDescent="0.25">
      <c r="A1441" s="24"/>
      <c r="B1441" s="2"/>
      <c r="C1441" s="2"/>
      <c r="D1441" s="2"/>
      <c r="E1441" s="2"/>
      <c r="F1441" s="2"/>
      <c r="G1441" s="2"/>
      <c r="H1441" s="2"/>
      <c r="I1441" s="2"/>
      <c r="J1441" s="2"/>
      <c r="K1441" s="2"/>
      <c r="L1441" s="2"/>
      <c r="M1441" s="2"/>
      <c r="N1441" s="2"/>
      <c r="O1441" s="2"/>
      <c r="P1441" s="2"/>
      <c r="Q1441" s="2"/>
      <c r="R1441" s="2"/>
      <c r="S1441" s="2"/>
    </row>
    <row r="1442" spans="1:19" ht="15.75" x14ac:dyDescent="0.25">
      <c r="A1442" s="24"/>
      <c r="B1442" s="2"/>
      <c r="C1442" s="2"/>
      <c r="D1442" s="2"/>
      <c r="E1442" s="2"/>
      <c r="F1442" s="2"/>
      <c r="G1442" s="2"/>
      <c r="H1442" s="2"/>
      <c r="I1442" s="2"/>
      <c r="J1442" s="2"/>
      <c r="K1442" s="2"/>
      <c r="L1442" s="2"/>
      <c r="M1442" s="2"/>
      <c r="N1442" s="2"/>
      <c r="O1442" s="2"/>
      <c r="P1442" s="2"/>
      <c r="Q1442" s="2"/>
      <c r="R1442" s="2"/>
      <c r="S1442" s="2"/>
    </row>
    <row r="1443" spans="1:19" ht="15.75" x14ac:dyDescent="0.25">
      <c r="A1443" s="24"/>
      <c r="B1443" s="2"/>
      <c r="C1443" s="2"/>
      <c r="D1443" s="2"/>
      <c r="E1443" s="2"/>
      <c r="F1443" s="2"/>
      <c r="G1443" s="2"/>
      <c r="H1443" s="2"/>
      <c r="I1443" s="2"/>
      <c r="J1443" s="2"/>
      <c r="K1443" s="2"/>
      <c r="L1443" s="2"/>
      <c r="M1443" s="2"/>
      <c r="N1443" s="2"/>
      <c r="O1443" s="2"/>
      <c r="P1443" s="2"/>
      <c r="Q1443" s="2"/>
      <c r="R1443" s="2"/>
      <c r="S1443" s="2"/>
    </row>
    <row r="1444" spans="1:19" ht="15.75" x14ac:dyDescent="0.25">
      <c r="A1444" s="24"/>
      <c r="B1444" s="2"/>
      <c r="C1444" s="2"/>
      <c r="D1444" s="2"/>
      <c r="E1444" s="2"/>
      <c r="F1444" s="2"/>
      <c r="G1444" s="2"/>
      <c r="H1444" s="2"/>
      <c r="I1444" s="2"/>
      <c r="J1444" s="2"/>
      <c r="K1444" s="2"/>
      <c r="L1444" s="2"/>
      <c r="M1444" s="2"/>
      <c r="N1444" s="2"/>
      <c r="O1444" s="2"/>
      <c r="P1444" s="2"/>
      <c r="Q1444" s="2"/>
      <c r="R1444" s="2"/>
      <c r="S1444" s="2"/>
    </row>
    <row r="1445" spans="1:19" ht="15.75" x14ac:dyDescent="0.25">
      <c r="A1445" s="24"/>
      <c r="B1445" s="2"/>
      <c r="C1445" s="2"/>
      <c r="D1445" s="2"/>
      <c r="E1445" s="2"/>
      <c r="F1445" s="2"/>
      <c r="G1445" s="2"/>
      <c r="H1445" s="2"/>
      <c r="I1445" s="2"/>
      <c r="J1445" s="2"/>
      <c r="K1445" s="2"/>
      <c r="L1445" s="2"/>
      <c r="M1445" s="2"/>
      <c r="N1445" s="2"/>
      <c r="O1445" s="2"/>
      <c r="P1445" s="2"/>
      <c r="Q1445" s="2"/>
      <c r="R1445" s="2"/>
      <c r="S1445" s="2"/>
    </row>
    <row r="1446" spans="1:19" ht="15.75" x14ac:dyDescent="0.25">
      <c r="A1446" s="24"/>
      <c r="B1446" s="2"/>
      <c r="C1446" s="2"/>
      <c r="D1446" s="2"/>
      <c r="E1446" s="2"/>
      <c r="F1446" s="2"/>
      <c r="G1446" s="2"/>
      <c r="H1446" s="2"/>
      <c r="I1446" s="2"/>
      <c r="J1446" s="2"/>
      <c r="K1446" s="2"/>
      <c r="L1446" s="2"/>
      <c r="M1446" s="2"/>
      <c r="N1446" s="2"/>
      <c r="O1446" s="2"/>
      <c r="P1446" s="2"/>
      <c r="Q1446" s="2"/>
      <c r="R1446" s="2"/>
      <c r="S1446" s="2"/>
    </row>
  </sheetData>
  <mergeCells count="35">
    <mergeCell ref="A2:J2"/>
    <mergeCell ref="A468:A472"/>
    <mergeCell ref="B468:B472"/>
    <mergeCell ref="A189:A191"/>
    <mergeCell ref="B189:B191"/>
    <mergeCell ref="C189:C191"/>
    <mergeCell ref="A450:A454"/>
    <mergeCell ref="B450:B454"/>
    <mergeCell ref="A465:A467"/>
    <mergeCell ref="B465:B467"/>
    <mergeCell ref="C465:C467"/>
    <mergeCell ref="A183:A185"/>
    <mergeCell ref="B183:B185"/>
    <mergeCell ref="C183:C185"/>
    <mergeCell ref="A186:A188"/>
    <mergeCell ref="B186:B188"/>
    <mergeCell ref="C186:C188"/>
    <mergeCell ref="A28:A30"/>
    <mergeCell ref="B28:B30"/>
    <mergeCell ref="C28:C30"/>
    <mergeCell ref="A31:A33"/>
    <mergeCell ref="B31:B33"/>
    <mergeCell ref="C31:C33"/>
    <mergeCell ref="A22:A24"/>
    <mergeCell ref="B22:B24"/>
    <mergeCell ref="C22:C24"/>
    <mergeCell ref="A25:A27"/>
    <mergeCell ref="B25:B27"/>
    <mergeCell ref="C25:C27"/>
    <mergeCell ref="A16:A18"/>
    <mergeCell ref="B16:B18"/>
    <mergeCell ref="C16:C18"/>
    <mergeCell ref="A19:A21"/>
    <mergeCell ref="B19:B21"/>
    <mergeCell ref="C19:C21"/>
  </mergeCells>
  <pageMargins left="0.98425196850393704" right="0.59055118110236227" top="0.78740157480314965" bottom="0.78740157480314965" header="0.39370078740157483" footer="0.39370078740157483"/>
  <pageSetup paperSize="9" scale="6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449"/>
  <sheetViews>
    <sheetView zoomScale="70" zoomScaleNormal="70" workbookViewId="0">
      <selection activeCell="F21" sqref="F21"/>
    </sheetView>
  </sheetViews>
  <sheetFormatPr defaultColWidth="12.5703125" defaultRowHeight="15.75" x14ac:dyDescent="0.25"/>
  <cols>
    <col min="1" max="1" width="9.28515625" style="76" bestFit="1" customWidth="1"/>
    <col min="2" max="2" width="37.7109375" style="76" customWidth="1"/>
    <col min="3" max="3" width="10.85546875" style="76" customWidth="1"/>
    <col min="4" max="4" width="11.85546875" style="76" bestFit="1" customWidth="1"/>
    <col min="5" max="5" width="7.7109375" style="76" hidden="1" customWidth="1"/>
    <col min="6" max="6" width="32.7109375" style="76" bestFit="1" customWidth="1"/>
    <col min="7" max="7" width="14" style="76" customWidth="1"/>
    <col min="8" max="8" width="14.85546875" style="76" bestFit="1" customWidth="1"/>
    <col min="9" max="16384" width="12.5703125" style="76"/>
  </cols>
  <sheetData>
    <row r="2" spans="1:10" x14ac:dyDescent="0.25">
      <c r="A2" s="228" t="s">
        <v>497</v>
      </c>
      <c r="B2" s="228"/>
      <c r="C2" s="228"/>
      <c r="D2" s="228"/>
      <c r="E2" s="228"/>
      <c r="F2" s="228"/>
      <c r="G2" s="228"/>
      <c r="H2" s="228"/>
      <c r="I2" s="228"/>
      <c r="J2" s="228"/>
    </row>
    <row r="5" spans="1:10" ht="31.5" x14ac:dyDescent="0.25">
      <c r="A5" s="103" t="s">
        <v>0</v>
      </c>
      <c r="B5" s="101" t="s">
        <v>1</v>
      </c>
      <c r="C5" s="101" t="s">
        <v>2</v>
      </c>
      <c r="D5" s="101" t="s">
        <v>3</v>
      </c>
      <c r="E5" s="103" t="s">
        <v>427</v>
      </c>
      <c r="F5" s="101" t="s">
        <v>111</v>
      </c>
      <c r="G5" s="101" t="s">
        <v>2</v>
      </c>
      <c r="H5" s="101" t="s">
        <v>96</v>
      </c>
      <c r="I5" s="101" t="s">
        <v>95</v>
      </c>
      <c r="J5" s="101" t="s">
        <v>97</v>
      </c>
    </row>
    <row r="6" spans="1:10" x14ac:dyDescent="0.25">
      <c r="A6" s="104" t="s">
        <v>9</v>
      </c>
      <c r="B6" s="77" t="s">
        <v>10</v>
      </c>
      <c r="C6" s="77" t="s">
        <v>11</v>
      </c>
      <c r="D6" s="77" t="s">
        <v>12</v>
      </c>
      <c r="E6" s="109"/>
      <c r="F6" s="77" t="s">
        <v>13</v>
      </c>
      <c r="G6" s="77" t="s">
        <v>288</v>
      </c>
      <c r="H6" s="77" t="s">
        <v>14</v>
      </c>
      <c r="I6" s="77" t="s">
        <v>15</v>
      </c>
      <c r="J6" s="77" t="s">
        <v>443</v>
      </c>
    </row>
    <row r="7" spans="1:10" ht="31.5" x14ac:dyDescent="0.25">
      <c r="A7" s="173">
        <v>1</v>
      </c>
      <c r="B7" s="105" t="s">
        <v>17</v>
      </c>
      <c r="C7" s="101"/>
      <c r="D7" s="101"/>
      <c r="E7" s="124"/>
      <c r="F7" s="157"/>
      <c r="G7" s="178"/>
      <c r="H7" s="114"/>
      <c r="I7" s="127"/>
      <c r="J7" s="114"/>
    </row>
    <row r="8" spans="1:10" ht="31.5" x14ac:dyDescent="0.25">
      <c r="A8" s="170" t="s">
        <v>209</v>
      </c>
      <c r="B8" s="100" t="s">
        <v>18</v>
      </c>
      <c r="C8" s="102" t="s">
        <v>19</v>
      </c>
      <c r="D8" s="102"/>
      <c r="E8" s="124"/>
      <c r="F8" s="157"/>
      <c r="G8" s="178"/>
      <c r="H8" s="114"/>
      <c r="I8" s="127"/>
      <c r="J8" s="114">
        <f>SUM(J9:J10)</f>
        <v>0</v>
      </c>
    </row>
    <row r="9" spans="1:10" ht="31.5" x14ac:dyDescent="0.25">
      <c r="A9" s="170"/>
      <c r="B9" s="100"/>
      <c r="C9" s="102"/>
      <c r="D9" s="102"/>
      <c r="E9" s="124">
        <v>2</v>
      </c>
      <c r="F9" s="157" t="str">
        <f>VLOOKUP(E9,Danh_muc_VL_DC_TB!$A$4:$G$8,2)</f>
        <v>Máy điều hòa nhiệt độ 12.000 BTU</v>
      </c>
      <c r="G9" s="179" t="str">
        <f>VLOOKUP(E9,Danh_muc_VL_DC_TB!$A$4:$G$8,3)</f>
        <v>Cái</v>
      </c>
      <c r="H9" s="114">
        <f>VLOOKUP(E9,Danh_muc_VL_DC_TB!$A$4:$G$8,7)</f>
        <v>3948</v>
      </c>
      <c r="I9" s="127">
        <v>5.1E-5</v>
      </c>
      <c r="J9" s="114">
        <f>ROUND(H9*I9,0)</f>
        <v>0</v>
      </c>
    </row>
    <row r="10" spans="1:10" x14ac:dyDescent="0.25">
      <c r="A10" s="170"/>
      <c r="B10" s="100"/>
      <c r="C10" s="102"/>
      <c r="D10" s="102"/>
      <c r="E10" s="124">
        <v>5</v>
      </c>
      <c r="F10" s="157" t="str">
        <f>VLOOKUP(E10,Danh_muc_VL_DC_TB!$A$4:$G$8,2)</f>
        <v>Máy vi tính PC</v>
      </c>
      <c r="G10" s="179" t="str">
        <f>VLOOKUP(E10,Danh_muc_VL_DC_TB!$A$4:$G$8,3)</f>
        <v>Cái</v>
      </c>
      <c r="H10" s="114">
        <f>VLOOKUP(E10,Danh_muc_VL_DC_TB!$A$4:$G$8,7)</f>
        <v>6000</v>
      </c>
      <c r="I10" s="127">
        <v>5.0000000000000004E-6</v>
      </c>
      <c r="J10" s="114">
        <f>ROUND(H10*I10,0)</f>
        <v>0</v>
      </c>
    </row>
    <row r="11" spans="1:10" x14ac:dyDescent="0.25">
      <c r="A11" s="237" t="s">
        <v>210</v>
      </c>
      <c r="B11" s="238" t="s">
        <v>300</v>
      </c>
      <c r="C11" s="242" t="s">
        <v>19</v>
      </c>
      <c r="D11" s="102" t="s">
        <v>20</v>
      </c>
      <c r="E11" s="124"/>
      <c r="F11" s="157"/>
      <c r="G11" s="178"/>
      <c r="H11" s="114"/>
      <c r="I11" s="127"/>
      <c r="J11" s="114">
        <f>SUM(J14,J23)</f>
        <v>19</v>
      </c>
    </row>
    <row r="12" spans="1:10" x14ac:dyDescent="0.25">
      <c r="A12" s="237"/>
      <c r="B12" s="238"/>
      <c r="C12" s="242"/>
      <c r="D12" s="102" t="s">
        <v>21</v>
      </c>
      <c r="E12" s="124"/>
      <c r="F12" s="157"/>
      <c r="G12" s="178"/>
      <c r="H12" s="114"/>
      <c r="I12" s="127"/>
      <c r="J12" s="114">
        <f>SUM(J17,J26)</f>
        <v>25</v>
      </c>
    </row>
    <row r="13" spans="1:10" x14ac:dyDescent="0.25">
      <c r="A13" s="237"/>
      <c r="B13" s="238"/>
      <c r="C13" s="242"/>
      <c r="D13" s="102" t="s">
        <v>22</v>
      </c>
      <c r="E13" s="124"/>
      <c r="F13" s="157"/>
      <c r="G13" s="178"/>
      <c r="H13" s="114"/>
      <c r="I13" s="127"/>
      <c r="J13" s="114">
        <f>SUM(J20,J29)</f>
        <v>32</v>
      </c>
    </row>
    <row r="14" spans="1:10" ht="15.75" customHeight="1" x14ac:dyDescent="0.25">
      <c r="A14" s="243" t="s">
        <v>294</v>
      </c>
      <c r="B14" s="222" t="s">
        <v>298</v>
      </c>
      <c r="C14" s="225" t="s">
        <v>19</v>
      </c>
      <c r="D14" s="102" t="s">
        <v>20</v>
      </c>
      <c r="E14" s="124"/>
      <c r="F14" s="157"/>
      <c r="G14" s="178"/>
      <c r="H14" s="114"/>
      <c r="I14" s="127"/>
      <c r="J14" s="114">
        <f>SUM(J15:J16)</f>
        <v>14</v>
      </c>
    </row>
    <row r="15" spans="1:10" x14ac:dyDescent="0.25">
      <c r="A15" s="220"/>
      <c r="B15" s="223"/>
      <c r="C15" s="226"/>
      <c r="D15" s="102"/>
      <c r="E15" s="124">
        <v>5</v>
      </c>
      <c r="F15" s="157" t="str">
        <f>VLOOKUP(E15,Danh_muc_VL_DC_TB!$A$4:$G$8,2)</f>
        <v>Máy vi tính PC</v>
      </c>
      <c r="G15" s="179" t="str">
        <f>VLOOKUP(E15,Danh_muc_VL_DC_TB!$A$4:$G$8,3)</f>
        <v>Cái</v>
      </c>
      <c r="H15" s="114">
        <f>VLOOKUP(E15,Danh_muc_VL_DC_TB!$A$4:$G$8,7)</f>
        <v>6000</v>
      </c>
      <c r="I15" s="127">
        <f>ROUND(I18*0.8,4)</f>
        <v>2.3999999999999998E-3</v>
      </c>
      <c r="J15" s="114">
        <f>ROUND(H15*I15,0)</f>
        <v>14</v>
      </c>
    </row>
    <row r="16" spans="1:10" x14ac:dyDescent="0.25">
      <c r="A16" s="220"/>
      <c r="B16" s="223"/>
      <c r="C16" s="226"/>
      <c r="D16" s="102"/>
      <c r="E16" s="124"/>
      <c r="F16" s="157" t="s">
        <v>428</v>
      </c>
      <c r="G16" s="178"/>
      <c r="H16" s="114"/>
      <c r="I16" s="127"/>
      <c r="J16" s="114">
        <f>ROUND(SUM(J15)*3%,0)</f>
        <v>0</v>
      </c>
    </row>
    <row r="17" spans="1:10" x14ac:dyDescent="0.25">
      <c r="A17" s="220"/>
      <c r="B17" s="223"/>
      <c r="C17" s="226"/>
      <c r="D17" s="102" t="s">
        <v>21</v>
      </c>
      <c r="E17" s="124"/>
      <c r="F17" s="157"/>
      <c r="G17" s="178"/>
      <c r="H17" s="114"/>
      <c r="I17" s="127"/>
      <c r="J17" s="114">
        <f>SUM(J18:J19)</f>
        <v>19</v>
      </c>
    </row>
    <row r="18" spans="1:10" x14ac:dyDescent="0.25">
      <c r="A18" s="220"/>
      <c r="B18" s="223"/>
      <c r="C18" s="226"/>
      <c r="D18" s="102"/>
      <c r="E18" s="124">
        <v>5</v>
      </c>
      <c r="F18" s="157" t="str">
        <f>VLOOKUP(E18,Danh_muc_VL_DC_TB!$A$4:$G$8,2)</f>
        <v>Máy vi tính PC</v>
      </c>
      <c r="G18" s="179" t="str">
        <f>VLOOKUP(E18,Danh_muc_VL_DC_TB!$A$4:$G$8,3)</f>
        <v>Cái</v>
      </c>
      <c r="H18" s="114">
        <f>VLOOKUP(E18,Danh_muc_VL_DC_TB!$A$4:$G$8,7)</f>
        <v>6000</v>
      </c>
      <c r="I18" s="127">
        <v>3.0000000000000001E-3</v>
      </c>
      <c r="J18" s="114">
        <f>ROUND(H18*I18,0)</f>
        <v>18</v>
      </c>
    </row>
    <row r="19" spans="1:10" x14ac:dyDescent="0.25">
      <c r="A19" s="220"/>
      <c r="B19" s="223"/>
      <c r="C19" s="226"/>
      <c r="D19" s="102"/>
      <c r="E19" s="124"/>
      <c r="F19" s="157" t="s">
        <v>428</v>
      </c>
      <c r="G19" s="178"/>
      <c r="H19" s="114"/>
      <c r="I19" s="127"/>
      <c r="J19" s="114">
        <f>ROUND(SUM(J18)*3%,0)</f>
        <v>1</v>
      </c>
    </row>
    <row r="20" spans="1:10" x14ac:dyDescent="0.25">
      <c r="A20" s="220"/>
      <c r="B20" s="223"/>
      <c r="C20" s="226"/>
      <c r="D20" s="102" t="s">
        <v>22</v>
      </c>
      <c r="E20" s="124"/>
      <c r="F20" s="157"/>
      <c r="G20" s="178"/>
      <c r="H20" s="114"/>
      <c r="I20" s="127"/>
      <c r="J20" s="114">
        <f>SUM(J21:J22)</f>
        <v>24</v>
      </c>
    </row>
    <row r="21" spans="1:10" x14ac:dyDescent="0.25">
      <c r="A21" s="220"/>
      <c r="B21" s="223"/>
      <c r="C21" s="226"/>
      <c r="D21" s="102"/>
      <c r="E21" s="124">
        <v>5</v>
      </c>
      <c r="F21" s="157" t="str">
        <f>VLOOKUP(E21,Danh_muc_VL_DC_TB!$A$4:$G$8,2)</f>
        <v>Máy vi tính PC</v>
      </c>
      <c r="G21" s="179" t="str">
        <f>VLOOKUP(E21,Danh_muc_VL_DC_TB!$A$4:$G$8,3)</f>
        <v>Cái</v>
      </c>
      <c r="H21" s="114">
        <f>VLOOKUP(E21,Danh_muc_VL_DC_TB!$A$4:$G$8,7)</f>
        <v>6000</v>
      </c>
      <c r="I21" s="127">
        <f>ROUND(I18*1.3,4)</f>
        <v>3.8999999999999998E-3</v>
      </c>
      <c r="J21" s="114">
        <f>ROUND(H21*I21,0)</f>
        <v>23</v>
      </c>
    </row>
    <row r="22" spans="1:10" x14ac:dyDescent="0.25">
      <c r="A22" s="244"/>
      <c r="B22" s="224"/>
      <c r="C22" s="227"/>
      <c r="D22" s="102"/>
      <c r="E22" s="124"/>
      <c r="F22" s="157" t="s">
        <v>428</v>
      </c>
      <c r="G22" s="178"/>
      <c r="H22" s="114"/>
      <c r="I22" s="127"/>
      <c r="J22" s="114">
        <f>ROUND(SUM(J21)*3%,0)</f>
        <v>1</v>
      </c>
    </row>
    <row r="23" spans="1:10" ht="15.75" customHeight="1" x14ac:dyDescent="0.25">
      <c r="A23" s="243" t="s">
        <v>295</v>
      </c>
      <c r="B23" s="222" t="s">
        <v>299</v>
      </c>
      <c r="C23" s="225" t="s">
        <v>19</v>
      </c>
      <c r="D23" s="102" t="s">
        <v>20</v>
      </c>
      <c r="E23" s="124"/>
      <c r="F23" s="157"/>
      <c r="G23" s="178"/>
      <c r="H23" s="114"/>
      <c r="I23" s="127"/>
      <c r="J23" s="114">
        <f>SUM(J24:J25)</f>
        <v>5</v>
      </c>
    </row>
    <row r="24" spans="1:10" x14ac:dyDescent="0.25">
      <c r="A24" s="220"/>
      <c r="B24" s="223"/>
      <c r="C24" s="226"/>
      <c r="D24" s="102"/>
      <c r="E24" s="124">
        <v>5</v>
      </c>
      <c r="F24" s="157" t="str">
        <f>VLOOKUP(E24,Danh_muc_VL_DC_TB!$A$4:$G$8,2)</f>
        <v>Máy vi tính PC</v>
      </c>
      <c r="G24" s="179" t="str">
        <f>VLOOKUP(E24,Danh_muc_VL_DC_TB!$A$4:$G$8,3)</f>
        <v>Cái</v>
      </c>
      <c r="H24" s="114">
        <f>VLOOKUP(E24,Danh_muc_VL_DC_TB!$A$4:$G$8,7)</f>
        <v>6000</v>
      </c>
      <c r="I24" s="127">
        <f>ROUND(I27*0.8,4)</f>
        <v>8.0000000000000004E-4</v>
      </c>
      <c r="J24" s="114">
        <f>ROUND(H24*I24,0)</f>
        <v>5</v>
      </c>
    </row>
    <row r="25" spans="1:10" x14ac:dyDescent="0.25">
      <c r="A25" s="220"/>
      <c r="B25" s="223"/>
      <c r="C25" s="226"/>
      <c r="D25" s="102"/>
      <c r="E25" s="124"/>
      <c r="F25" s="157" t="s">
        <v>428</v>
      </c>
      <c r="G25" s="178"/>
      <c r="H25" s="114"/>
      <c r="I25" s="127"/>
      <c r="J25" s="114">
        <f>ROUND(SUM(J24)*3%,0)</f>
        <v>0</v>
      </c>
    </row>
    <row r="26" spans="1:10" x14ac:dyDescent="0.25">
      <c r="A26" s="220"/>
      <c r="B26" s="223"/>
      <c r="C26" s="226"/>
      <c r="D26" s="102" t="s">
        <v>21</v>
      </c>
      <c r="E26" s="124"/>
      <c r="F26" s="157"/>
      <c r="G26" s="178"/>
      <c r="H26" s="114"/>
      <c r="I26" s="127"/>
      <c r="J26" s="114">
        <f>SUM(J27:J28)</f>
        <v>6</v>
      </c>
    </row>
    <row r="27" spans="1:10" x14ac:dyDescent="0.25">
      <c r="A27" s="220"/>
      <c r="B27" s="223"/>
      <c r="C27" s="226"/>
      <c r="D27" s="102"/>
      <c r="E27" s="124">
        <v>5</v>
      </c>
      <c r="F27" s="157" t="str">
        <f>VLOOKUP(E27,Danh_muc_VL_DC_TB!$A$4:$G$8,2)</f>
        <v>Máy vi tính PC</v>
      </c>
      <c r="G27" s="179" t="str">
        <f>VLOOKUP(E27,Danh_muc_VL_DC_TB!$A$4:$G$8,3)</f>
        <v>Cái</v>
      </c>
      <c r="H27" s="114">
        <f>VLOOKUP(E27,Danh_muc_VL_DC_TB!$A$4:$G$8,7)</f>
        <v>6000</v>
      </c>
      <c r="I27" s="127">
        <v>1E-3</v>
      </c>
      <c r="J27" s="114">
        <f>ROUND(H27*I27,0)</f>
        <v>6</v>
      </c>
    </row>
    <row r="28" spans="1:10" x14ac:dyDescent="0.25">
      <c r="A28" s="220"/>
      <c r="B28" s="223"/>
      <c r="C28" s="226"/>
      <c r="D28" s="102"/>
      <c r="E28" s="124"/>
      <c r="F28" s="157" t="s">
        <v>428</v>
      </c>
      <c r="G28" s="178"/>
      <c r="H28" s="114"/>
      <c r="I28" s="127"/>
      <c r="J28" s="114">
        <f>ROUND(SUM(J27)*3%,0)</f>
        <v>0</v>
      </c>
    </row>
    <row r="29" spans="1:10" x14ac:dyDescent="0.25">
      <c r="A29" s="220"/>
      <c r="B29" s="223"/>
      <c r="C29" s="226"/>
      <c r="D29" s="102" t="s">
        <v>22</v>
      </c>
      <c r="E29" s="124"/>
      <c r="F29" s="157"/>
      <c r="G29" s="178"/>
      <c r="H29" s="114"/>
      <c r="I29" s="127"/>
      <c r="J29" s="114">
        <f>SUM(J30:J31)</f>
        <v>8</v>
      </c>
    </row>
    <row r="30" spans="1:10" x14ac:dyDescent="0.25">
      <c r="A30" s="220"/>
      <c r="B30" s="223"/>
      <c r="C30" s="226"/>
      <c r="D30" s="102"/>
      <c r="E30" s="124">
        <v>5</v>
      </c>
      <c r="F30" s="157" t="str">
        <f>VLOOKUP(E30,Danh_muc_VL_DC_TB!$A$4:$G$8,2)</f>
        <v>Máy vi tính PC</v>
      </c>
      <c r="G30" s="179" t="str">
        <f>VLOOKUP(E30,Danh_muc_VL_DC_TB!$A$4:$G$8,3)</f>
        <v>Cái</v>
      </c>
      <c r="H30" s="114">
        <f>VLOOKUP(E30,Danh_muc_VL_DC_TB!$A$4:$G$8,7)</f>
        <v>6000</v>
      </c>
      <c r="I30" s="127">
        <f>ROUND(I27*1.3,4)</f>
        <v>1.2999999999999999E-3</v>
      </c>
      <c r="J30" s="114">
        <f>ROUND(H30*I30,0)</f>
        <v>8</v>
      </c>
    </row>
    <row r="31" spans="1:10" x14ac:dyDescent="0.25">
      <c r="A31" s="244"/>
      <c r="B31" s="224"/>
      <c r="C31" s="227"/>
      <c r="D31" s="102"/>
      <c r="E31" s="124"/>
      <c r="F31" s="157" t="s">
        <v>428</v>
      </c>
      <c r="G31" s="178"/>
      <c r="H31" s="114"/>
      <c r="I31" s="127"/>
      <c r="J31" s="114">
        <f>ROUND(SUM(J30)*3%,0)</f>
        <v>0</v>
      </c>
    </row>
    <row r="32" spans="1:10" x14ac:dyDescent="0.25">
      <c r="A32" s="237" t="s">
        <v>211</v>
      </c>
      <c r="B32" s="238" t="s">
        <v>301</v>
      </c>
      <c r="C32" s="242" t="s">
        <v>19</v>
      </c>
      <c r="D32" s="102" t="s">
        <v>20</v>
      </c>
      <c r="E32" s="124"/>
      <c r="F32" s="157"/>
      <c r="G32" s="178"/>
      <c r="H32" s="114"/>
      <c r="I32" s="127"/>
      <c r="J32" s="114">
        <f>SUM(J35,J44)</f>
        <v>19</v>
      </c>
    </row>
    <row r="33" spans="1:10" x14ac:dyDescent="0.25">
      <c r="A33" s="237"/>
      <c r="B33" s="238"/>
      <c r="C33" s="242"/>
      <c r="D33" s="102" t="s">
        <v>21</v>
      </c>
      <c r="E33" s="124"/>
      <c r="F33" s="157"/>
      <c r="G33" s="178"/>
      <c r="H33" s="114"/>
      <c r="I33" s="127"/>
      <c r="J33" s="114">
        <f>SUM(J38,J47)</f>
        <v>25</v>
      </c>
    </row>
    <row r="34" spans="1:10" x14ac:dyDescent="0.25">
      <c r="A34" s="237"/>
      <c r="B34" s="238"/>
      <c r="C34" s="242"/>
      <c r="D34" s="102" t="s">
        <v>22</v>
      </c>
      <c r="E34" s="124"/>
      <c r="F34" s="157"/>
      <c r="G34" s="178"/>
      <c r="H34" s="114"/>
      <c r="I34" s="127"/>
      <c r="J34" s="114">
        <f>SUM(J41,J50)</f>
        <v>32</v>
      </c>
    </row>
    <row r="35" spans="1:10" ht="15.75" customHeight="1" x14ac:dyDescent="0.25">
      <c r="A35" s="243" t="s">
        <v>296</v>
      </c>
      <c r="B35" s="222" t="s">
        <v>298</v>
      </c>
      <c r="C35" s="225" t="s">
        <v>19</v>
      </c>
      <c r="D35" s="102" t="s">
        <v>20</v>
      </c>
      <c r="E35" s="124"/>
      <c r="F35" s="157"/>
      <c r="G35" s="178"/>
      <c r="H35" s="114"/>
      <c r="I35" s="127"/>
      <c r="J35" s="114">
        <f>SUM(J36:J37)</f>
        <v>14</v>
      </c>
    </row>
    <row r="36" spans="1:10" x14ac:dyDescent="0.25">
      <c r="A36" s="220"/>
      <c r="B36" s="223"/>
      <c r="C36" s="226"/>
      <c r="D36" s="102"/>
      <c r="E36" s="124">
        <v>5</v>
      </c>
      <c r="F36" s="157" t="str">
        <f>VLOOKUP(E36,Danh_muc_VL_DC_TB!$A$4:$G$8,2)</f>
        <v>Máy vi tính PC</v>
      </c>
      <c r="G36" s="179" t="str">
        <f>VLOOKUP(E36,Danh_muc_VL_DC_TB!$A$4:$G$8,3)</f>
        <v>Cái</v>
      </c>
      <c r="H36" s="114">
        <f>VLOOKUP(E36,Danh_muc_VL_DC_TB!$A$4:$G$8,7)</f>
        <v>6000</v>
      </c>
      <c r="I36" s="127">
        <f>ROUND(I39*0.8,4)</f>
        <v>2.3999999999999998E-3</v>
      </c>
      <c r="J36" s="114">
        <f>ROUND(H36*I36,0)</f>
        <v>14</v>
      </c>
    </row>
    <row r="37" spans="1:10" x14ac:dyDescent="0.25">
      <c r="A37" s="220"/>
      <c r="B37" s="223"/>
      <c r="C37" s="226"/>
      <c r="D37" s="102"/>
      <c r="E37" s="124"/>
      <c r="F37" s="157" t="s">
        <v>428</v>
      </c>
      <c r="G37" s="178"/>
      <c r="H37" s="114"/>
      <c r="I37" s="127"/>
      <c r="J37" s="114">
        <f>ROUND(SUM(J36)*3%,0)</f>
        <v>0</v>
      </c>
    </row>
    <row r="38" spans="1:10" x14ac:dyDescent="0.25">
      <c r="A38" s="220"/>
      <c r="B38" s="223"/>
      <c r="C38" s="226"/>
      <c r="D38" s="102" t="s">
        <v>21</v>
      </c>
      <c r="E38" s="124"/>
      <c r="F38" s="157"/>
      <c r="G38" s="178"/>
      <c r="H38" s="114"/>
      <c r="I38" s="127"/>
      <c r="J38" s="114">
        <f>SUM(J39:J40)</f>
        <v>19</v>
      </c>
    </row>
    <row r="39" spans="1:10" x14ac:dyDescent="0.25">
      <c r="A39" s="220"/>
      <c r="B39" s="223"/>
      <c r="C39" s="226"/>
      <c r="D39" s="102"/>
      <c r="E39" s="124">
        <v>5</v>
      </c>
      <c r="F39" s="157" t="str">
        <f>VLOOKUP(E39,Danh_muc_VL_DC_TB!$A$4:$G$8,2)</f>
        <v>Máy vi tính PC</v>
      </c>
      <c r="G39" s="179" t="str">
        <f>VLOOKUP(E39,Danh_muc_VL_DC_TB!$A$4:$G$8,3)</f>
        <v>Cái</v>
      </c>
      <c r="H39" s="114">
        <f>VLOOKUP(E39,Danh_muc_VL_DC_TB!$A$4:$G$8,7)</f>
        <v>6000</v>
      </c>
      <c r="I39" s="127">
        <v>3.0000000000000001E-3</v>
      </c>
      <c r="J39" s="114">
        <f>ROUND(H39*I39,0)</f>
        <v>18</v>
      </c>
    </row>
    <row r="40" spans="1:10" x14ac:dyDescent="0.25">
      <c r="A40" s="220"/>
      <c r="B40" s="223"/>
      <c r="C40" s="226"/>
      <c r="D40" s="102"/>
      <c r="E40" s="124"/>
      <c r="F40" s="157" t="s">
        <v>428</v>
      </c>
      <c r="G40" s="178"/>
      <c r="H40" s="114"/>
      <c r="I40" s="127"/>
      <c r="J40" s="114">
        <f>ROUND(SUM(J39)*3%,0)</f>
        <v>1</v>
      </c>
    </row>
    <row r="41" spans="1:10" x14ac:dyDescent="0.25">
      <c r="A41" s="220"/>
      <c r="B41" s="223"/>
      <c r="C41" s="226"/>
      <c r="D41" s="102" t="s">
        <v>22</v>
      </c>
      <c r="E41" s="124"/>
      <c r="F41" s="157"/>
      <c r="G41" s="178"/>
      <c r="H41" s="114"/>
      <c r="I41" s="127"/>
      <c r="J41" s="114">
        <f>SUM(J42:J43)</f>
        <v>24</v>
      </c>
    </row>
    <row r="42" spans="1:10" x14ac:dyDescent="0.25">
      <c r="A42" s="220"/>
      <c r="B42" s="223"/>
      <c r="C42" s="226"/>
      <c r="D42" s="102"/>
      <c r="E42" s="124">
        <v>5</v>
      </c>
      <c r="F42" s="157" t="str">
        <f>VLOOKUP(E42,Danh_muc_VL_DC_TB!$A$4:$G$8,2)</f>
        <v>Máy vi tính PC</v>
      </c>
      <c r="G42" s="179" t="str">
        <f>VLOOKUP(E42,Danh_muc_VL_DC_TB!$A$4:$G$8,3)</f>
        <v>Cái</v>
      </c>
      <c r="H42" s="114">
        <f>VLOOKUP(E42,Danh_muc_VL_DC_TB!$A$4:$G$8,7)</f>
        <v>6000</v>
      </c>
      <c r="I42" s="127">
        <f>ROUND(I39*1.3,4)</f>
        <v>3.8999999999999998E-3</v>
      </c>
      <c r="J42" s="114">
        <f>ROUND(H42*I42,0)</f>
        <v>23</v>
      </c>
    </row>
    <row r="43" spans="1:10" x14ac:dyDescent="0.25">
      <c r="A43" s="244"/>
      <c r="B43" s="224"/>
      <c r="C43" s="227"/>
      <c r="D43" s="102"/>
      <c r="E43" s="124"/>
      <c r="F43" s="157" t="s">
        <v>428</v>
      </c>
      <c r="G43" s="178"/>
      <c r="H43" s="114"/>
      <c r="I43" s="127"/>
      <c r="J43" s="114">
        <f>ROUND(SUM(J42)*3%,0)</f>
        <v>1</v>
      </c>
    </row>
    <row r="44" spans="1:10" ht="15.75" customHeight="1" x14ac:dyDescent="0.25">
      <c r="A44" s="243" t="s">
        <v>297</v>
      </c>
      <c r="B44" s="222" t="s">
        <v>299</v>
      </c>
      <c r="C44" s="225" t="s">
        <v>19</v>
      </c>
      <c r="D44" s="102" t="s">
        <v>20</v>
      </c>
      <c r="E44" s="124"/>
      <c r="F44" s="157"/>
      <c r="G44" s="178"/>
      <c r="H44" s="114"/>
      <c r="I44" s="127"/>
      <c r="J44" s="114">
        <f>SUM(J45:J46)</f>
        <v>5</v>
      </c>
    </row>
    <row r="45" spans="1:10" x14ac:dyDescent="0.25">
      <c r="A45" s="220"/>
      <c r="B45" s="223"/>
      <c r="C45" s="226"/>
      <c r="D45" s="102"/>
      <c r="E45" s="124">
        <v>5</v>
      </c>
      <c r="F45" s="157" t="str">
        <f>VLOOKUP(E45,Danh_muc_VL_DC_TB!$A$4:$G$8,2)</f>
        <v>Máy vi tính PC</v>
      </c>
      <c r="G45" s="179" t="str">
        <f>VLOOKUP(E45,Danh_muc_VL_DC_TB!$A$4:$G$8,3)</f>
        <v>Cái</v>
      </c>
      <c r="H45" s="114">
        <f>VLOOKUP(E45,Danh_muc_VL_DC_TB!$A$4:$G$8,7)</f>
        <v>6000</v>
      </c>
      <c r="I45" s="127">
        <f>ROUND(I48*0.8,4)</f>
        <v>8.0000000000000004E-4</v>
      </c>
      <c r="J45" s="114">
        <f>ROUND(H45*I45,0)</f>
        <v>5</v>
      </c>
    </row>
    <row r="46" spans="1:10" x14ac:dyDescent="0.25">
      <c r="A46" s="220"/>
      <c r="B46" s="223"/>
      <c r="C46" s="226"/>
      <c r="D46" s="102"/>
      <c r="E46" s="124"/>
      <c r="F46" s="157" t="s">
        <v>428</v>
      </c>
      <c r="G46" s="178"/>
      <c r="H46" s="114"/>
      <c r="I46" s="127"/>
      <c r="J46" s="114">
        <f>ROUND(SUM(J45)*3%,0)</f>
        <v>0</v>
      </c>
    </row>
    <row r="47" spans="1:10" x14ac:dyDescent="0.25">
      <c r="A47" s="220"/>
      <c r="B47" s="223"/>
      <c r="C47" s="226"/>
      <c r="D47" s="102" t="s">
        <v>21</v>
      </c>
      <c r="E47" s="124"/>
      <c r="F47" s="157"/>
      <c r="G47" s="178"/>
      <c r="H47" s="114"/>
      <c r="I47" s="127"/>
      <c r="J47" s="114">
        <f>SUM(J48:J49)</f>
        <v>6</v>
      </c>
    </row>
    <row r="48" spans="1:10" x14ac:dyDescent="0.25">
      <c r="A48" s="220"/>
      <c r="B48" s="223"/>
      <c r="C48" s="226"/>
      <c r="D48" s="102"/>
      <c r="E48" s="124">
        <v>5</v>
      </c>
      <c r="F48" s="157" t="str">
        <f>VLOOKUP(E48,Danh_muc_VL_DC_TB!$A$4:$G$8,2)</f>
        <v>Máy vi tính PC</v>
      </c>
      <c r="G48" s="179" t="str">
        <f>VLOOKUP(E48,Danh_muc_VL_DC_TB!$A$4:$G$8,3)</f>
        <v>Cái</v>
      </c>
      <c r="H48" s="114">
        <f>VLOOKUP(E48,Danh_muc_VL_DC_TB!$A$4:$G$8,7)</f>
        <v>6000</v>
      </c>
      <c r="I48" s="127">
        <v>1E-3</v>
      </c>
      <c r="J48" s="114">
        <f>ROUND(H48*I48,0)</f>
        <v>6</v>
      </c>
    </row>
    <row r="49" spans="1:10" x14ac:dyDescent="0.25">
      <c r="A49" s="220"/>
      <c r="B49" s="223"/>
      <c r="C49" s="226"/>
      <c r="D49" s="102"/>
      <c r="E49" s="124"/>
      <c r="F49" s="157" t="s">
        <v>428</v>
      </c>
      <c r="G49" s="178"/>
      <c r="H49" s="114"/>
      <c r="I49" s="127"/>
      <c r="J49" s="114">
        <f>ROUND(SUM(J48)*3%,0)</f>
        <v>0</v>
      </c>
    </row>
    <row r="50" spans="1:10" x14ac:dyDescent="0.25">
      <c r="A50" s="220"/>
      <c r="B50" s="223"/>
      <c r="C50" s="226"/>
      <c r="D50" s="102" t="s">
        <v>22</v>
      </c>
      <c r="E50" s="124"/>
      <c r="F50" s="157"/>
      <c r="G50" s="178"/>
      <c r="H50" s="114"/>
      <c r="I50" s="127"/>
      <c r="J50" s="114">
        <f>SUM(J51:J52)</f>
        <v>8</v>
      </c>
    </row>
    <row r="51" spans="1:10" x14ac:dyDescent="0.25">
      <c r="A51" s="220"/>
      <c r="B51" s="223"/>
      <c r="C51" s="226"/>
      <c r="D51" s="102"/>
      <c r="E51" s="124">
        <v>5</v>
      </c>
      <c r="F51" s="157" t="str">
        <f>VLOOKUP(E51,Danh_muc_VL_DC_TB!$A$4:$G$8,2)</f>
        <v>Máy vi tính PC</v>
      </c>
      <c r="G51" s="179" t="str">
        <f>VLOOKUP(E51,Danh_muc_VL_DC_TB!$A$4:$G$8,3)</f>
        <v>Cái</v>
      </c>
      <c r="H51" s="114">
        <f>VLOOKUP(E51,Danh_muc_VL_DC_TB!$A$4:$G$8,7)</f>
        <v>6000</v>
      </c>
      <c r="I51" s="127">
        <f>ROUND(I48*1.3,4)</f>
        <v>1.2999999999999999E-3</v>
      </c>
      <c r="J51" s="114">
        <f>ROUND(H51*I51,0)</f>
        <v>8</v>
      </c>
    </row>
    <row r="52" spans="1:10" x14ac:dyDescent="0.25">
      <c r="A52" s="244"/>
      <c r="B52" s="224"/>
      <c r="C52" s="227"/>
      <c r="D52" s="102"/>
      <c r="E52" s="124"/>
      <c r="F52" s="157" t="s">
        <v>428</v>
      </c>
      <c r="G52" s="178"/>
      <c r="H52" s="114"/>
      <c r="I52" s="127"/>
      <c r="J52" s="114">
        <f>ROUND(SUM(J51)*3%,0)</f>
        <v>0</v>
      </c>
    </row>
    <row r="53" spans="1:10" ht="63" x14ac:dyDescent="0.25">
      <c r="A53" s="170" t="s">
        <v>212</v>
      </c>
      <c r="B53" s="100" t="s">
        <v>23</v>
      </c>
      <c r="C53" s="102"/>
      <c r="D53" s="102"/>
      <c r="E53" s="124"/>
      <c r="F53" s="157"/>
      <c r="G53" s="178"/>
      <c r="H53" s="114"/>
      <c r="I53" s="127"/>
      <c r="J53" s="114">
        <v>0</v>
      </c>
    </row>
    <row r="54" spans="1:10" ht="31.5" x14ac:dyDescent="0.25">
      <c r="A54" s="173" t="s">
        <v>213</v>
      </c>
      <c r="B54" s="105" t="s">
        <v>24</v>
      </c>
      <c r="C54" s="101"/>
      <c r="D54" s="101"/>
      <c r="E54" s="124"/>
      <c r="F54" s="157"/>
      <c r="G54" s="178"/>
      <c r="H54" s="114"/>
      <c r="I54" s="127"/>
      <c r="J54" s="114"/>
    </row>
    <row r="55" spans="1:10" ht="31.5" x14ac:dyDescent="0.25">
      <c r="A55" s="170" t="s">
        <v>214</v>
      </c>
      <c r="B55" s="100" t="s">
        <v>25</v>
      </c>
      <c r="C55" s="102"/>
      <c r="D55" s="102"/>
      <c r="E55" s="124"/>
      <c r="F55" s="157"/>
      <c r="G55" s="178"/>
      <c r="H55" s="114"/>
      <c r="I55" s="127"/>
      <c r="J55" s="114">
        <v>0</v>
      </c>
    </row>
    <row r="56" spans="1:10" ht="31.5" x14ac:dyDescent="0.25">
      <c r="A56" s="175" t="s">
        <v>202</v>
      </c>
      <c r="B56" s="99" t="s">
        <v>374</v>
      </c>
      <c r="C56" s="125"/>
      <c r="D56" s="102" t="s">
        <v>309</v>
      </c>
      <c r="E56" s="124"/>
      <c r="F56" s="157"/>
      <c r="G56" s="178"/>
      <c r="H56" s="114"/>
      <c r="I56" s="127"/>
      <c r="J56" s="114"/>
    </row>
    <row r="57" spans="1:10" x14ac:dyDescent="0.25">
      <c r="A57" s="170" t="s">
        <v>376</v>
      </c>
      <c r="B57" s="100" t="s">
        <v>26</v>
      </c>
      <c r="C57" s="102" t="s">
        <v>27</v>
      </c>
      <c r="D57" s="102"/>
      <c r="E57" s="124"/>
      <c r="F57" s="157"/>
      <c r="G57" s="178"/>
      <c r="H57" s="114"/>
      <c r="I57" s="127"/>
      <c r="J57" s="114">
        <f>SUM(J58:J60)</f>
        <v>1333</v>
      </c>
    </row>
    <row r="58" spans="1:10" ht="31.5" x14ac:dyDescent="0.25">
      <c r="A58" s="170"/>
      <c r="B58" s="100"/>
      <c r="C58" s="102"/>
      <c r="D58" s="102"/>
      <c r="E58" s="124">
        <v>2</v>
      </c>
      <c r="F58" s="157" t="str">
        <f>VLOOKUP(E58,Danh_muc_VL_DC_TB!$A$4:$G$8,2)</f>
        <v>Máy điều hòa nhiệt độ 12.000 BTU</v>
      </c>
      <c r="G58" s="179" t="str">
        <f>VLOOKUP(E58,Danh_muc_VL_DC_TB!$A$4:$G$8,3)</f>
        <v>Cái</v>
      </c>
      <c r="H58" s="114">
        <f>VLOOKUP(E58,Danh_muc_VL_DC_TB!$A$4:$G$8,7)</f>
        <v>3948</v>
      </c>
      <c r="I58" s="127">
        <v>0.27200000000000002</v>
      </c>
      <c r="J58" s="114">
        <f>ROUND(H58*I58,0)</f>
        <v>1074</v>
      </c>
    </row>
    <row r="59" spans="1:10" x14ac:dyDescent="0.25">
      <c r="A59" s="170"/>
      <c r="B59" s="100"/>
      <c r="C59" s="102"/>
      <c r="D59" s="102"/>
      <c r="E59" s="124">
        <v>5</v>
      </c>
      <c r="F59" s="157" t="str">
        <f>VLOOKUP(E59,Danh_muc_VL_DC_TB!$A$4:$G$8,2)</f>
        <v>Máy vi tính PC</v>
      </c>
      <c r="G59" s="179" t="str">
        <f>VLOOKUP(E59,Danh_muc_VL_DC_TB!$A$4:$G$8,3)</f>
        <v>Cái</v>
      </c>
      <c r="H59" s="114">
        <f>VLOOKUP(E59,Danh_muc_VL_DC_TB!$A$4:$G$8,7)</f>
        <v>6000</v>
      </c>
      <c r="I59" s="127">
        <v>0.04</v>
      </c>
      <c r="J59" s="114">
        <f>ROUND(H59*I59,0)</f>
        <v>240</v>
      </c>
    </row>
    <row r="60" spans="1:10" x14ac:dyDescent="0.25">
      <c r="A60" s="170"/>
      <c r="B60" s="100"/>
      <c r="C60" s="102"/>
      <c r="D60" s="102"/>
      <c r="E60" s="124">
        <v>3</v>
      </c>
      <c r="F60" s="157" t="str">
        <f>VLOOKUP(E60,Danh_muc_VL_DC_TB!$A$4:$G$8,2)</f>
        <v>Máy in A4</v>
      </c>
      <c r="G60" s="179" t="str">
        <f>VLOOKUP(E60,Danh_muc_VL_DC_TB!$A$4:$G$8,3)</f>
        <v>Cái</v>
      </c>
      <c r="H60" s="114">
        <f>VLOOKUP(E60,Danh_muc_VL_DC_TB!$A$4:$G$8,7)</f>
        <v>2400</v>
      </c>
      <c r="I60" s="127">
        <v>8.0000000000000002E-3</v>
      </c>
      <c r="J60" s="114">
        <f>ROUND(H60*I60,0)</f>
        <v>19</v>
      </c>
    </row>
    <row r="61" spans="1:10" ht="63" x14ac:dyDescent="0.25">
      <c r="A61" s="170" t="s">
        <v>377</v>
      </c>
      <c r="B61" s="100" t="s">
        <v>28</v>
      </c>
      <c r="C61" s="102" t="s">
        <v>29</v>
      </c>
      <c r="D61" s="102"/>
      <c r="E61" s="124"/>
      <c r="F61" s="157"/>
      <c r="G61" s="178"/>
      <c r="H61" s="114"/>
      <c r="I61" s="127"/>
      <c r="J61" s="114">
        <f>SUM(J62:J64)</f>
        <v>16</v>
      </c>
    </row>
    <row r="62" spans="1:10" ht="31.5" x14ac:dyDescent="0.25">
      <c r="A62" s="170"/>
      <c r="B62" s="100"/>
      <c r="C62" s="102"/>
      <c r="D62" s="102"/>
      <c r="E62" s="124">
        <v>2</v>
      </c>
      <c r="F62" s="157" t="str">
        <f>VLOOKUP(E62,Danh_muc_VL_DC_TB!$A$4:$G$8,2)</f>
        <v>Máy điều hòa nhiệt độ 12.000 BTU</v>
      </c>
      <c r="G62" s="179" t="str">
        <f>VLOOKUP(E62,Danh_muc_VL_DC_TB!$A$4:$G$8,3)</f>
        <v>Cái</v>
      </c>
      <c r="H62" s="114">
        <f>VLOOKUP(E62,Danh_muc_VL_DC_TB!$A$4:$G$8,7)</f>
        <v>3948</v>
      </c>
      <c r="I62" s="127">
        <v>3.3999999999999998E-3</v>
      </c>
      <c r="J62" s="114">
        <f>ROUND(H62*I62,0)</f>
        <v>13</v>
      </c>
    </row>
    <row r="63" spans="1:10" x14ac:dyDescent="0.25">
      <c r="A63" s="170"/>
      <c r="B63" s="100"/>
      <c r="C63" s="102"/>
      <c r="D63" s="102"/>
      <c r="E63" s="124">
        <v>5</v>
      </c>
      <c r="F63" s="157" t="str">
        <f>VLOOKUP(E63,Danh_muc_VL_DC_TB!$A$4:$G$8,2)</f>
        <v>Máy vi tính PC</v>
      </c>
      <c r="G63" s="179" t="str">
        <f>VLOOKUP(E63,Danh_muc_VL_DC_TB!$A$4:$G$8,3)</f>
        <v>Cái</v>
      </c>
      <c r="H63" s="114">
        <f>VLOOKUP(E63,Danh_muc_VL_DC_TB!$A$4:$G$8,7)</f>
        <v>6000</v>
      </c>
      <c r="I63" s="127">
        <v>5.0000000000000001E-4</v>
      </c>
      <c r="J63" s="114">
        <f>ROUND(H63*I63,0)</f>
        <v>3</v>
      </c>
    </row>
    <row r="64" spans="1:10" x14ac:dyDescent="0.25">
      <c r="A64" s="170"/>
      <c r="B64" s="100"/>
      <c r="C64" s="102"/>
      <c r="D64" s="102"/>
      <c r="E64" s="124">
        <v>3</v>
      </c>
      <c r="F64" s="157" t="str">
        <f>VLOOKUP(E64,Danh_muc_VL_DC_TB!$A$4:$G$8,2)</f>
        <v>Máy in A4</v>
      </c>
      <c r="G64" s="179" t="str">
        <f>VLOOKUP(E64,Danh_muc_VL_DC_TB!$A$4:$G$8,3)</f>
        <v>Cái</v>
      </c>
      <c r="H64" s="114">
        <f>VLOOKUP(E64,Danh_muc_VL_DC_TB!$A$4:$G$8,7)</f>
        <v>2400</v>
      </c>
      <c r="I64" s="127">
        <v>1E-4</v>
      </c>
      <c r="J64" s="114">
        <f>ROUND(H64*I64,0)</f>
        <v>0</v>
      </c>
    </row>
    <row r="65" spans="1:10" x14ac:dyDescent="0.25">
      <c r="A65" s="170" t="s">
        <v>378</v>
      </c>
      <c r="B65" s="100" t="s">
        <v>30</v>
      </c>
      <c r="C65" s="102" t="s">
        <v>27</v>
      </c>
      <c r="D65" s="102"/>
      <c r="E65" s="124"/>
      <c r="F65" s="157"/>
      <c r="G65" s="178"/>
      <c r="H65" s="114"/>
      <c r="I65" s="127"/>
      <c r="J65" s="114"/>
    </row>
    <row r="66" spans="1:10" x14ac:dyDescent="0.25">
      <c r="A66" s="175" t="s">
        <v>203</v>
      </c>
      <c r="B66" s="99" t="s">
        <v>375</v>
      </c>
      <c r="C66" s="101"/>
      <c r="D66" s="102" t="s">
        <v>386</v>
      </c>
      <c r="E66" s="124"/>
      <c r="F66" s="157"/>
      <c r="G66" s="178"/>
      <c r="H66" s="114"/>
      <c r="I66" s="127"/>
      <c r="J66" s="114"/>
    </row>
    <row r="67" spans="1:10" x14ac:dyDescent="0.25">
      <c r="A67" s="170" t="s">
        <v>379</v>
      </c>
      <c r="B67" s="100" t="s">
        <v>26</v>
      </c>
      <c r="C67" s="102" t="s">
        <v>27</v>
      </c>
      <c r="D67" s="102"/>
      <c r="E67" s="124"/>
      <c r="F67" s="157"/>
      <c r="G67" s="178"/>
      <c r="H67" s="114"/>
      <c r="I67" s="127"/>
      <c r="J67" s="114">
        <f>SUM(J68:J70)</f>
        <v>800</v>
      </c>
    </row>
    <row r="68" spans="1:10" ht="31.5" x14ac:dyDescent="0.25">
      <c r="A68" s="170"/>
      <c r="B68" s="100"/>
      <c r="C68" s="102"/>
      <c r="D68" s="102"/>
      <c r="E68" s="124">
        <v>2</v>
      </c>
      <c r="F68" s="157" t="str">
        <f>VLOOKUP(E68,Danh_muc_VL_DC_TB!$A$4:$G$8,2)</f>
        <v>Máy điều hòa nhiệt độ 12.000 BTU</v>
      </c>
      <c r="G68" s="178"/>
      <c r="H68" s="114">
        <f>VLOOKUP(E68,Danh_muc_VL_DC_TB!$A$4:$G$8,7)</f>
        <v>3948</v>
      </c>
      <c r="I68" s="127">
        <f>ROUND(I58*0.6,4)</f>
        <v>0.16320000000000001</v>
      </c>
      <c r="J68" s="114">
        <f>ROUND(H68*I68,0)</f>
        <v>644</v>
      </c>
    </row>
    <row r="69" spans="1:10" x14ac:dyDescent="0.25">
      <c r="A69" s="170"/>
      <c r="B69" s="100"/>
      <c r="C69" s="102"/>
      <c r="D69" s="102"/>
      <c r="E69" s="124">
        <v>5</v>
      </c>
      <c r="F69" s="157" t="str">
        <f>VLOOKUP(E69,Danh_muc_VL_DC_TB!$A$4:$G$8,2)</f>
        <v>Máy vi tính PC</v>
      </c>
      <c r="G69" s="178"/>
      <c r="H69" s="114">
        <f>VLOOKUP(E69,Danh_muc_VL_DC_TB!$A$4:$G$8,7)</f>
        <v>6000</v>
      </c>
      <c r="I69" s="127">
        <f t="shared" ref="I69:I74" si="0">ROUND(I59*0.6,4)</f>
        <v>2.4E-2</v>
      </c>
      <c r="J69" s="114">
        <f>ROUND(H69*I69,0)</f>
        <v>144</v>
      </c>
    </row>
    <row r="70" spans="1:10" x14ac:dyDescent="0.25">
      <c r="A70" s="170"/>
      <c r="B70" s="100"/>
      <c r="C70" s="102"/>
      <c r="D70" s="102"/>
      <c r="E70" s="124">
        <v>3</v>
      </c>
      <c r="F70" s="157" t="str">
        <f>VLOOKUP(E70,Danh_muc_VL_DC_TB!$A$4:$G$8,2)</f>
        <v>Máy in A4</v>
      </c>
      <c r="G70" s="178"/>
      <c r="H70" s="114">
        <f>VLOOKUP(E70,Danh_muc_VL_DC_TB!$A$4:$G$8,7)</f>
        <v>2400</v>
      </c>
      <c r="I70" s="127">
        <f t="shared" si="0"/>
        <v>4.7999999999999996E-3</v>
      </c>
      <c r="J70" s="114">
        <f>ROUND(H70*I70,0)</f>
        <v>12</v>
      </c>
    </row>
    <row r="71" spans="1:10" ht="63" x14ac:dyDescent="0.25">
      <c r="A71" s="170" t="s">
        <v>380</v>
      </c>
      <c r="B71" s="100" t="s">
        <v>28</v>
      </c>
      <c r="C71" s="102" t="s">
        <v>29</v>
      </c>
      <c r="D71" s="102"/>
      <c r="E71" s="124"/>
      <c r="F71" s="157"/>
      <c r="G71" s="178"/>
      <c r="H71" s="114"/>
      <c r="I71" s="127"/>
      <c r="J71" s="114">
        <f>SUM(J72:J74)</f>
        <v>10</v>
      </c>
    </row>
    <row r="72" spans="1:10" ht="31.5" x14ac:dyDescent="0.25">
      <c r="A72" s="170"/>
      <c r="B72" s="100"/>
      <c r="C72" s="102"/>
      <c r="D72" s="102"/>
      <c r="E72" s="124">
        <v>2</v>
      </c>
      <c r="F72" s="157" t="str">
        <f>VLOOKUP(E72,Danh_muc_VL_DC_TB!$A$4:$G$8,2)</f>
        <v>Máy điều hòa nhiệt độ 12.000 BTU</v>
      </c>
      <c r="G72" s="179" t="str">
        <f>VLOOKUP(E72,Danh_muc_VL_DC_TB!$A$4:$G$8,3)</f>
        <v>Cái</v>
      </c>
      <c r="H72" s="114">
        <f>VLOOKUP(E72,Danh_muc_VL_DC_TB!$A$4:$G$8,7)</f>
        <v>3948</v>
      </c>
      <c r="I72" s="127">
        <f t="shared" si="0"/>
        <v>2E-3</v>
      </c>
      <c r="J72" s="114">
        <f>ROUND(H72*I72,0)</f>
        <v>8</v>
      </c>
    </row>
    <row r="73" spans="1:10" x14ac:dyDescent="0.25">
      <c r="A73" s="170"/>
      <c r="B73" s="100"/>
      <c r="C73" s="102"/>
      <c r="D73" s="102"/>
      <c r="E73" s="124">
        <v>5</v>
      </c>
      <c r="F73" s="157" t="str">
        <f>VLOOKUP(E73,Danh_muc_VL_DC_TB!$A$4:$G$8,2)</f>
        <v>Máy vi tính PC</v>
      </c>
      <c r="G73" s="179" t="str">
        <f>VLOOKUP(E73,Danh_muc_VL_DC_TB!$A$4:$G$8,3)</f>
        <v>Cái</v>
      </c>
      <c r="H73" s="114">
        <f>VLOOKUP(E73,Danh_muc_VL_DC_TB!$A$4:$G$8,7)</f>
        <v>6000</v>
      </c>
      <c r="I73" s="127">
        <f t="shared" si="0"/>
        <v>2.9999999999999997E-4</v>
      </c>
      <c r="J73" s="114">
        <f>ROUND(H73*I73,0)</f>
        <v>2</v>
      </c>
    </row>
    <row r="74" spans="1:10" x14ac:dyDescent="0.25">
      <c r="A74" s="170"/>
      <c r="B74" s="100"/>
      <c r="C74" s="102"/>
      <c r="D74" s="102"/>
      <c r="E74" s="124">
        <v>3</v>
      </c>
      <c r="F74" s="157" t="str">
        <f>VLOOKUP(E74,Danh_muc_VL_DC_TB!$A$4:$G$8,2)</f>
        <v>Máy in A4</v>
      </c>
      <c r="G74" s="179" t="str">
        <f>VLOOKUP(E74,Danh_muc_VL_DC_TB!$A$4:$G$8,3)</f>
        <v>Cái</v>
      </c>
      <c r="H74" s="114">
        <f>VLOOKUP(E74,Danh_muc_VL_DC_TB!$A$4:$G$8,7)</f>
        <v>2400</v>
      </c>
      <c r="I74" s="127">
        <f t="shared" si="0"/>
        <v>1E-4</v>
      </c>
      <c r="J74" s="114">
        <f>ROUND(H74*I74,0)</f>
        <v>0</v>
      </c>
    </row>
    <row r="75" spans="1:10" x14ac:dyDescent="0.25">
      <c r="A75" s="170" t="s">
        <v>381</v>
      </c>
      <c r="B75" s="100" t="s">
        <v>30</v>
      </c>
      <c r="C75" s="102" t="s">
        <v>27</v>
      </c>
      <c r="D75" s="102"/>
      <c r="E75" s="124"/>
      <c r="F75" s="157"/>
      <c r="G75" s="178"/>
      <c r="H75" s="114"/>
      <c r="I75" s="127"/>
      <c r="J75" s="114"/>
    </row>
    <row r="76" spans="1:10" x14ac:dyDescent="0.25">
      <c r="A76" s="175" t="s">
        <v>204</v>
      </c>
      <c r="B76" s="99" t="s">
        <v>385</v>
      </c>
      <c r="C76" s="101"/>
      <c r="D76" s="102" t="s">
        <v>387</v>
      </c>
      <c r="E76" s="124"/>
      <c r="F76" s="157"/>
      <c r="G76" s="178"/>
      <c r="H76" s="114"/>
      <c r="I76" s="127"/>
      <c r="J76" s="114"/>
    </row>
    <row r="77" spans="1:10" x14ac:dyDescent="0.25">
      <c r="A77" s="170" t="s">
        <v>382</v>
      </c>
      <c r="B77" s="100" t="s">
        <v>26</v>
      </c>
      <c r="C77" s="102" t="s">
        <v>27</v>
      </c>
      <c r="D77" s="102"/>
      <c r="E77" s="124"/>
      <c r="F77" s="157"/>
      <c r="G77" s="178"/>
      <c r="H77" s="114"/>
      <c r="I77" s="127"/>
      <c r="J77" s="114">
        <f>SUM(J78:J80)</f>
        <v>267</v>
      </c>
    </row>
    <row r="78" spans="1:10" ht="31.5" x14ac:dyDescent="0.25">
      <c r="A78" s="170"/>
      <c r="B78" s="100"/>
      <c r="C78" s="102"/>
      <c r="D78" s="102"/>
      <c r="E78" s="124">
        <v>2</v>
      </c>
      <c r="F78" s="157" t="str">
        <f>VLOOKUP(E78,Danh_muc_VL_DC_TB!$A$4:$G$8,2)</f>
        <v>Máy điều hòa nhiệt độ 12.000 BTU</v>
      </c>
      <c r="G78" s="179" t="str">
        <f>VLOOKUP(E78,Danh_muc_VL_DC_TB!$A$4:$G$8,3)</f>
        <v>Cái</v>
      </c>
      <c r="H78" s="114">
        <f>VLOOKUP(E78,Danh_muc_VL_DC_TB!$A$4:$G$8,7)</f>
        <v>3948</v>
      </c>
      <c r="I78" s="127">
        <f>ROUND(I58*0.2,4)</f>
        <v>5.4399999999999997E-2</v>
      </c>
      <c r="J78" s="114">
        <f>ROUND(H78*I78,0)</f>
        <v>215</v>
      </c>
    </row>
    <row r="79" spans="1:10" x14ac:dyDescent="0.25">
      <c r="A79" s="170"/>
      <c r="B79" s="100"/>
      <c r="C79" s="102"/>
      <c r="D79" s="102"/>
      <c r="E79" s="124">
        <v>5</v>
      </c>
      <c r="F79" s="157" t="str">
        <f>VLOOKUP(E79,Danh_muc_VL_DC_TB!$A$4:$G$8,2)</f>
        <v>Máy vi tính PC</v>
      </c>
      <c r="G79" s="179" t="str">
        <f>VLOOKUP(E79,Danh_muc_VL_DC_TB!$A$4:$G$8,3)</f>
        <v>Cái</v>
      </c>
      <c r="H79" s="114">
        <f>VLOOKUP(E79,Danh_muc_VL_DC_TB!$A$4:$G$8,7)</f>
        <v>6000</v>
      </c>
      <c r="I79" s="127">
        <f t="shared" ref="I79:I84" si="1">ROUND(I59*0.2,4)</f>
        <v>8.0000000000000002E-3</v>
      </c>
      <c r="J79" s="114">
        <f>ROUND(H79*I79,0)</f>
        <v>48</v>
      </c>
    </row>
    <row r="80" spans="1:10" x14ac:dyDescent="0.25">
      <c r="A80" s="170"/>
      <c r="B80" s="100"/>
      <c r="C80" s="102"/>
      <c r="D80" s="102"/>
      <c r="E80" s="124">
        <v>3</v>
      </c>
      <c r="F80" s="157" t="str">
        <f>VLOOKUP(E80,Danh_muc_VL_DC_TB!$A$4:$G$8,2)</f>
        <v>Máy in A4</v>
      </c>
      <c r="G80" s="179" t="str">
        <f>VLOOKUP(E80,Danh_muc_VL_DC_TB!$A$4:$G$8,3)</f>
        <v>Cái</v>
      </c>
      <c r="H80" s="114">
        <f>VLOOKUP(E80,Danh_muc_VL_DC_TB!$A$4:$G$8,7)</f>
        <v>2400</v>
      </c>
      <c r="I80" s="127">
        <f t="shared" si="1"/>
        <v>1.6000000000000001E-3</v>
      </c>
      <c r="J80" s="114">
        <f>ROUND(H80*I80,0)</f>
        <v>4</v>
      </c>
    </row>
    <row r="81" spans="1:10" ht="63" x14ac:dyDescent="0.25">
      <c r="A81" s="170" t="s">
        <v>383</v>
      </c>
      <c r="B81" s="100" t="s">
        <v>28</v>
      </c>
      <c r="C81" s="102" t="s">
        <v>29</v>
      </c>
      <c r="D81" s="102"/>
      <c r="E81" s="124"/>
      <c r="F81" s="157"/>
      <c r="G81" s="178"/>
      <c r="H81" s="114"/>
      <c r="I81" s="127"/>
      <c r="J81" s="114">
        <f>SUM(J82:J84)</f>
        <v>4</v>
      </c>
    </row>
    <row r="82" spans="1:10" ht="31.5" x14ac:dyDescent="0.25">
      <c r="A82" s="170"/>
      <c r="B82" s="100"/>
      <c r="C82" s="102"/>
      <c r="D82" s="102"/>
      <c r="E82" s="124">
        <v>2</v>
      </c>
      <c r="F82" s="157" t="str">
        <f>VLOOKUP(E82,Danh_muc_VL_DC_TB!$A$4:$G$8,2)</f>
        <v>Máy điều hòa nhiệt độ 12.000 BTU</v>
      </c>
      <c r="G82" s="179" t="str">
        <f>VLOOKUP(E82,Danh_muc_VL_DC_TB!$A$4:$G$8,3)</f>
        <v>Cái</v>
      </c>
      <c r="H82" s="114">
        <f>VLOOKUP(E82,Danh_muc_VL_DC_TB!$A$4:$G$8,7)</f>
        <v>3948</v>
      </c>
      <c r="I82" s="127">
        <f t="shared" si="1"/>
        <v>6.9999999999999999E-4</v>
      </c>
      <c r="J82" s="114">
        <f>ROUND(H82*I82,0)</f>
        <v>3</v>
      </c>
    </row>
    <row r="83" spans="1:10" x14ac:dyDescent="0.25">
      <c r="A83" s="170"/>
      <c r="B83" s="100"/>
      <c r="C83" s="102"/>
      <c r="D83" s="102"/>
      <c r="E83" s="124">
        <v>5</v>
      </c>
      <c r="F83" s="157" t="str">
        <f>VLOOKUP(E83,Danh_muc_VL_DC_TB!$A$4:$G$8,2)</f>
        <v>Máy vi tính PC</v>
      </c>
      <c r="G83" s="179" t="str">
        <f>VLOOKUP(E83,Danh_muc_VL_DC_TB!$A$4:$G$8,3)</f>
        <v>Cái</v>
      </c>
      <c r="H83" s="114">
        <f>VLOOKUP(E83,Danh_muc_VL_DC_TB!$A$4:$G$8,7)</f>
        <v>6000</v>
      </c>
      <c r="I83" s="127">
        <f t="shared" si="1"/>
        <v>1E-4</v>
      </c>
      <c r="J83" s="114">
        <f>ROUND(H83*I83,0)</f>
        <v>1</v>
      </c>
    </row>
    <row r="84" spans="1:10" x14ac:dyDescent="0.25">
      <c r="A84" s="170"/>
      <c r="B84" s="100"/>
      <c r="C84" s="102"/>
      <c r="D84" s="102"/>
      <c r="E84" s="124">
        <v>3</v>
      </c>
      <c r="F84" s="157" t="str">
        <f>VLOOKUP(E84,Danh_muc_VL_DC_TB!$A$4:$G$8,2)</f>
        <v>Máy in A4</v>
      </c>
      <c r="G84" s="179" t="str">
        <f>VLOOKUP(E84,Danh_muc_VL_DC_TB!$A$4:$G$8,3)</f>
        <v>Cái</v>
      </c>
      <c r="H84" s="114">
        <f>VLOOKUP(E84,Danh_muc_VL_DC_TB!$A$4:$G$8,7)</f>
        <v>2400</v>
      </c>
      <c r="I84" s="127">
        <f t="shared" si="1"/>
        <v>0</v>
      </c>
      <c r="J84" s="114">
        <f>ROUND(H84*I84,0)</f>
        <v>0</v>
      </c>
    </row>
    <row r="85" spans="1:10" x14ac:dyDescent="0.25">
      <c r="A85" s="170" t="s">
        <v>384</v>
      </c>
      <c r="B85" s="100" t="s">
        <v>30</v>
      </c>
      <c r="C85" s="102" t="s">
        <v>27</v>
      </c>
      <c r="D85" s="102"/>
      <c r="E85" s="124"/>
      <c r="F85" s="157"/>
      <c r="G85" s="178"/>
      <c r="H85" s="114"/>
      <c r="I85" s="127"/>
      <c r="J85" s="114"/>
    </row>
    <row r="86" spans="1:10" x14ac:dyDescent="0.25">
      <c r="A86" s="173">
        <v>3</v>
      </c>
      <c r="B86" s="105" t="s">
        <v>31</v>
      </c>
      <c r="C86" s="101"/>
      <c r="D86" s="101"/>
      <c r="E86" s="124"/>
      <c r="F86" s="157"/>
      <c r="G86" s="178"/>
      <c r="H86" s="114"/>
      <c r="I86" s="127"/>
      <c r="J86" s="114"/>
    </row>
    <row r="87" spans="1:10" ht="47.25" x14ac:dyDescent="0.25">
      <c r="A87" s="175" t="s">
        <v>205</v>
      </c>
      <c r="B87" s="99" t="s">
        <v>388</v>
      </c>
      <c r="C87" s="102"/>
      <c r="D87" s="102" t="s">
        <v>309</v>
      </c>
      <c r="E87" s="124"/>
      <c r="F87" s="157"/>
      <c r="G87" s="178"/>
      <c r="H87" s="114"/>
      <c r="I87" s="127"/>
      <c r="J87" s="114"/>
    </row>
    <row r="88" spans="1:10" ht="78.75" x14ac:dyDescent="0.25">
      <c r="A88" s="170" t="s">
        <v>389</v>
      </c>
      <c r="B88" s="100" t="s">
        <v>32</v>
      </c>
      <c r="C88" s="102" t="s">
        <v>27</v>
      </c>
      <c r="D88" s="102"/>
      <c r="E88" s="124"/>
      <c r="F88" s="157"/>
      <c r="G88" s="178"/>
      <c r="H88" s="114"/>
      <c r="I88" s="127"/>
      <c r="J88" s="114">
        <f>SUM(J89:J91)</f>
        <v>376</v>
      </c>
    </row>
    <row r="89" spans="1:10" ht="31.5" x14ac:dyDescent="0.25">
      <c r="A89" s="170"/>
      <c r="B89" s="100"/>
      <c r="C89" s="102"/>
      <c r="D89" s="102"/>
      <c r="E89" s="124">
        <v>2</v>
      </c>
      <c r="F89" s="157" t="str">
        <f>VLOOKUP(E89,Danh_muc_VL_DC_TB!$A$4:$G$8,2)</f>
        <v>Máy điều hòa nhiệt độ 12.000 BTU</v>
      </c>
      <c r="G89" s="179" t="str">
        <f>VLOOKUP(E89,Danh_muc_VL_DC_TB!$A$4:$G$8,3)</f>
        <v>Cái</v>
      </c>
      <c r="H89" s="114">
        <f>VLOOKUP(E89,Danh_muc_VL_DC_TB!$A$4:$G$8,7)</f>
        <v>3948</v>
      </c>
      <c r="I89" s="127">
        <v>9.3799999999999994E-2</v>
      </c>
      <c r="J89" s="114">
        <f>ROUND(H89*I89,0)</f>
        <v>370</v>
      </c>
    </row>
    <row r="90" spans="1:10" x14ac:dyDescent="0.25">
      <c r="A90" s="170"/>
      <c r="B90" s="100"/>
      <c r="C90" s="102"/>
      <c r="D90" s="102"/>
      <c r="E90" s="124">
        <v>5</v>
      </c>
      <c r="F90" s="157" t="str">
        <f>VLOOKUP(E90,Danh_muc_VL_DC_TB!$A$4:$G$8,2)</f>
        <v>Máy vi tính PC</v>
      </c>
      <c r="G90" s="179" t="str">
        <f>VLOOKUP(E90,Danh_muc_VL_DC_TB!$A$4:$G$8,3)</f>
        <v>Cái</v>
      </c>
      <c r="H90" s="114">
        <f>VLOOKUP(E90,Danh_muc_VL_DC_TB!$A$4:$G$8,7)</f>
        <v>6000</v>
      </c>
      <c r="I90" s="127">
        <v>1E-3</v>
      </c>
      <c r="J90" s="114">
        <f>ROUND(H90*I90,0)</f>
        <v>6</v>
      </c>
    </row>
    <row r="91" spans="1:10" x14ac:dyDescent="0.25">
      <c r="A91" s="170"/>
      <c r="B91" s="100"/>
      <c r="C91" s="102"/>
      <c r="D91" s="102"/>
      <c r="E91" s="124">
        <v>3</v>
      </c>
      <c r="F91" s="157" t="str">
        <f>VLOOKUP(E91,Danh_muc_VL_DC_TB!$A$4:$G$8,2)</f>
        <v>Máy in A4</v>
      </c>
      <c r="G91" s="179" t="str">
        <f>VLOOKUP(E91,Danh_muc_VL_DC_TB!$A$4:$G$8,3)</f>
        <v>Cái</v>
      </c>
      <c r="H91" s="114">
        <f>VLOOKUP(E91,Danh_muc_VL_DC_TB!$A$4:$G$8,7)</f>
        <v>2400</v>
      </c>
      <c r="I91" s="127">
        <v>2.0000000000000001E-4</v>
      </c>
      <c r="J91" s="114">
        <f>ROUND(H91*I91,0)</f>
        <v>0</v>
      </c>
    </row>
    <row r="92" spans="1:10" ht="47.25" x14ac:dyDescent="0.25">
      <c r="A92" s="170" t="s">
        <v>390</v>
      </c>
      <c r="B92" s="100" t="s">
        <v>430</v>
      </c>
      <c r="C92" s="102" t="s">
        <v>27</v>
      </c>
      <c r="D92" s="102"/>
      <c r="E92" s="124"/>
      <c r="F92" s="157"/>
      <c r="G92" s="178"/>
      <c r="H92" s="114"/>
      <c r="I92" s="127"/>
      <c r="J92" s="114"/>
    </row>
    <row r="93" spans="1:10" x14ac:dyDescent="0.25">
      <c r="A93" s="170" t="s">
        <v>391</v>
      </c>
      <c r="B93" s="100" t="s">
        <v>34</v>
      </c>
      <c r="C93" s="102" t="s">
        <v>27</v>
      </c>
      <c r="D93" s="102"/>
      <c r="E93" s="124"/>
      <c r="F93" s="157"/>
      <c r="G93" s="178"/>
      <c r="H93" s="114"/>
      <c r="I93" s="127"/>
      <c r="J93" s="114">
        <f>SUM(J94)</f>
        <v>555</v>
      </c>
    </row>
    <row r="94" spans="1:10" ht="31.5" x14ac:dyDescent="0.25">
      <c r="A94" s="170"/>
      <c r="B94" s="100"/>
      <c r="C94" s="102"/>
      <c r="D94" s="102"/>
      <c r="E94" s="124">
        <v>2</v>
      </c>
      <c r="F94" s="157" t="str">
        <f>VLOOKUP(E94,Danh_muc_VL_DC_TB!$A$4:$G$8,2)</f>
        <v>Máy điều hòa nhiệt độ 12.000 BTU</v>
      </c>
      <c r="G94" s="179" t="str">
        <f>VLOOKUP(E94,Danh_muc_VL_DC_TB!$A$4:$G$8,3)</f>
        <v>Cái</v>
      </c>
      <c r="H94" s="114">
        <f>VLOOKUP(E94,Danh_muc_VL_DC_TB!$A$4:$G$8,7)</f>
        <v>3948</v>
      </c>
      <c r="I94" s="127">
        <v>0.14069999999999999</v>
      </c>
      <c r="J94" s="114">
        <f>ROUND(H94*I94,0)</f>
        <v>555</v>
      </c>
    </row>
    <row r="95" spans="1:10" ht="31.5" x14ac:dyDescent="0.25">
      <c r="A95" s="170" t="s">
        <v>392</v>
      </c>
      <c r="B95" s="100" t="s">
        <v>303</v>
      </c>
      <c r="C95" s="102" t="s">
        <v>27</v>
      </c>
      <c r="D95" s="102"/>
      <c r="E95" s="124"/>
      <c r="F95" s="157"/>
      <c r="G95" s="178"/>
      <c r="H95" s="114"/>
      <c r="I95" s="127"/>
      <c r="J95" s="114">
        <f>SUM(J96:J98)</f>
        <v>3444</v>
      </c>
    </row>
    <row r="96" spans="1:10" ht="31.5" x14ac:dyDescent="0.25">
      <c r="A96" s="170"/>
      <c r="B96" s="100"/>
      <c r="C96" s="102"/>
      <c r="D96" s="102"/>
      <c r="E96" s="124">
        <v>2</v>
      </c>
      <c r="F96" s="157" t="str">
        <f>VLOOKUP(E96,Danh_muc_VL_DC_TB!$A$4:$G$8,2)</f>
        <v>Máy điều hòa nhiệt độ 12.000 BTU</v>
      </c>
      <c r="G96" s="179" t="str">
        <f>VLOOKUP(E96,Danh_muc_VL_DC_TB!$A$4:$G$8,3)</f>
        <v>Cái</v>
      </c>
      <c r="H96" s="114">
        <f>VLOOKUP(E96,Danh_muc_VL_DC_TB!$A$4:$G$8,7)</f>
        <v>3948</v>
      </c>
      <c r="I96" s="127">
        <v>0.84419999999999995</v>
      </c>
      <c r="J96" s="114">
        <f>ROUND(H96*I96,0)</f>
        <v>3333</v>
      </c>
    </row>
    <row r="97" spans="1:10" x14ac:dyDescent="0.25">
      <c r="A97" s="170"/>
      <c r="B97" s="100"/>
      <c r="C97" s="102"/>
      <c r="D97" s="102"/>
      <c r="E97" s="124">
        <v>5</v>
      </c>
      <c r="F97" s="157" t="str">
        <f>VLOOKUP(E97,Danh_muc_VL_DC_TB!$A$4:$G$8,2)</f>
        <v>Máy vi tính PC</v>
      </c>
      <c r="G97" s="179" t="str">
        <f>VLOOKUP(E97,Danh_muc_VL_DC_TB!$A$4:$G$8,3)</f>
        <v>Cái</v>
      </c>
      <c r="H97" s="114">
        <f>VLOOKUP(E97,Danh_muc_VL_DC_TB!$A$4:$G$8,7)</f>
        <v>6000</v>
      </c>
      <c r="I97" s="127">
        <v>1.7999999999999999E-2</v>
      </c>
      <c r="J97" s="114">
        <f>ROUND(H97*I97,0)</f>
        <v>108</v>
      </c>
    </row>
    <row r="98" spans="1:10" x14ac:dyDescent="0.25">
      <c r="A98" s="170"/>
      <c r="B98" s="100"/>
      <c r="C98" s="102"/>
      <c r="D98" s="102"/>
      <c r="E98" s="124">
        <v>3</v>
      </c>
      <c r="F98" s="157" t="str">
        <f>VLOOKUP(E98,Danh_muc_VL_DC_TB!$A$4:$G$8,2)</f>
        <v>Máy in A4</v>
      </c>
      <c r="G98" s="179" t="str">
        <f>VLOOKUP(E98,Danh_muc_VL_DC_TB!$A$4:$G$8,3)</f>
        <v>Cái</v>
      </c>
      <c r="H98" s="114">
        <f>VLOOKUP(E98,Danh_muc_VL_DC_TB!$A$4:$G$8,7)</f>
        <v>2400</v>
      </c>
      <c r="I98" s="127">
        <v>1.4E-3</v>
      </c>
      <c r="J98" s="114">
        <f>ROUND(H98*I98,0)</f>
        <v>3</v>
      </c>
    </row>
    <row r="99" spans="1:10" x14ac:dyDescent="0.25">
      <c r="A99" s="170" t="s">
        <v>393</v>
      </c>
      <c r="B99" s="100" t="s">
        <v>35</v>
      </c>
      <c r="C99" s="102" t="s">
        <v>27</v>
      </c>
      <c r="D99" s="102"/>
      <c r="E99" s="124"/>
      <c r="F99" s="157"/>
      <c r="G99" s="178"/>
      <c r="H99" s="114"/>
      <c r="I99" s="127"/>
      <c r="J99" s="114">
        <f>SUM(J100:J102)</f>
        <v>3272</v>
      </c>
    </row>
    <row r="100" spans="1:10" ht="31.5" x14ac:dyDescent="0.25">
      <c r="A100" s="170"/>
      <c r="B100" s="100"/>
      <c r="C100" s="102"/>
      <c r="D100" s="102"/>
      <c r="E100" s="124">
        <v>2</v>
      </c>
      <c r="F100" s="157" t="str">
        <f>VLOOKUP(E100,Danh_muc_VL_DC_TB!$A$4:$G$8,2)</f>
        <v>Máy điều hòa nhiệt độ 12.000 BTU</v>
      </c>
      <c r="G100" s="179" t="str">
        <f>VLOOKUP(E100,Danh_muc_VL_DC_TB!$A$4:$G$8,3)</f>
        <v>Cái</v>
      </c>
      <c r="H100" s="114">
        <f>VLOOKUP(E100,Danh_muc_VL_DC_TB!$A$4:$G$8,7)</f>
        <v>3948</v>
      </c>
      <c r="I100" s="127">
        <v>0.65659999999999996</v>
      </c>
      <c r="J100" s="114">
        <f>ROUND(H100*I100,0)</f>
        <v>2592</v>
      </c>
    </row>
    <row r="101" spans="1:10" x14ac:dyDescent="0.25">
      <c r="A101" s="170"/>
      <c r="B101" s="100"/>
      <c r="C101" s="102"/>
      <c r="D101" s="102"/>
      <c r="E101" s="124">
        <v>5</v>
      </c>
      <c r="F101" s="157" t="str">
        <f>VLOOKUP(E101,Danh_muc_VL_DC_TB!$A$4:$G$8,2)</f>
        <v>Máy vi tính PC</v>
      </c>
      <c r="G101" s="179" t="str">
        <f>VLOOKUP(E101,Danh_muc_VL_DC_TB!$A$4:$G$8,3)</f>
        <v>Cái</v>
      </c>
      <c r="H101" s="114">
        <f>VLOOKUP(E101,Danh_muc_VL_DC_TB!$A$4:$G$8,7)</f>
        <v>6000</v>
      </c>
      <c r="I101" s="127">
        <v>0.105</v>
      </c>
      <c r="J101" s="114">
        <f>ROUND(H101*I101,0)</f>
        <v>630</v>
      </c>
    </row>
    <row r="102" spans="1:10" x14ac:dyDescent="0.25">
      <c r="A102" s="170"/>
      <c r="B102" s="100"/>
      <c r="C102" s="102"/>
      <c r="D102" s="102"/>
      <c r="E102" s="124">
        <v>3</v>
      </c>
      <c r="F102" s="157" t="str">
        <f>VLOOKUP(E102,Danh_muc_VL_DC_TB!$A$4:$G$8,2)</f>
        <v>Máy in A4</v>
      </c>
      <c r="G102" s="179" t="str">
        <f>VLOOKUP(E102,Danh_muc_VL_DC_TB!$A$4:$G$8,3)</f>
        <v>Cái</v>
      </c>
      <c r="H102" s="114">
        <f>VLOOKUP(E102,Danh_muc_VL_DC_TB!$A$4:$G$8,7)</f>
        <v>2400</v>
      </c>
      <c r="I102" s="127">
        <v>2.1000000000000001E-2</v>
      </c>
      <c r="J102" s="114">
        <f>ROUND(H102*I102,0)</f>
        <v>50</v>
      </c>
    </row>
    <row r="103" spans="1:10" ht="31.5" x14ac:dyDescent="0.25">
      <c r="A103" s="170" t="s">
        <v>394</v>
      </c>
      <c r="B103" s="100" t="s">
        <v>36</v>
      </c>
      <c r="C103" s="102" t="s">
        <v>27</v>
      </c>
      <c r="D103" s="102"/>
      <c r="E103" s="124"/>
      <c r="F103" s="157"/>
      <c r="G103" s="178"/>
      <c r="H103" s="114"/>
      <c r="I103" s="127"/>
      <c r="J103" s="114">
        <f>SUM(J104:J106)</f>
        <v>1884</v>
      </c>
    </row>
    <row r="104" spans="1:10" ht="31.5" x14ac:dyDescent="0.25">
      <c r="A104" s="170"/>
      <c r="B104" s="100"/>
      <c r="C104" s="102"/>
      <c r="D104" s="102"/>
      <c r="E104" s="124">
        <v>2</v>
      </c>
      <c r="F104" s="157" t="str">
        <f>VLOOKUP(E104,Danh_muc_VL_DC_TB!$A$4:$G$8,2)</f>
        <v>Máy điều hòa nhiệt độ 12.000 BTU</v>
      </c>
      <c r="G104" s="179" t="str">
        <f>VLOOKUP(E104,Danh_muc_VL_DC_TB!$A$4:$G$8,3)</f>
        <v>Cái</v>
      </c>
      <c r="H104" s="114">
        <f>VLOOKUP(E104,Danh_muc_VL_DC_TB!$A$4:$G$8,7)</f>
        <v>3948</v>
      </c>
      <c r="I104" s="127">
        <v>0.46899999999999997</v>
      </c>
      <c r="J104" s="114">
        <f>ROUND(H104*I104,0)</f>
        <v>1852</v>
      </c>
    </row>
    <row r="105" spans="1:10" x14ac:dyDescent="0.25">
      <c r="A105" s="170"/>
      <c r="B105" s="100"/>
      <c r="C105" s="102"/>
      <c r="D105" s="102"/>
      <c r="E105" s="124">
        <v>5</v>
      </c>
      <c r="F105" s="157" t="str">
        <f>VLOOKUP(E105,Danh_muc_VL_DC_TB!$A$4:$G$8,2)</f>
        <v>Máy vi tính PC</v>
      </c>
      <c r="G105" s="179" t="str">
        <f>VLOOKUP(E105,Danh_muc_VL_DC_TB!$A$4:$G$8,3)</f>
        <v>Cái</v>
      </c>
      <c r="H105" s="114">
        <f>VLOOKUP(E105,Danh_muc_VL_DC_TB!$A$4:$G$8,7)</f>
        <v>6000</v>
      </c>
      <c r="I105" s="127">
        <v>5.0000000000000001E-3</v>
      </c>
      <c r="J105" s="114">
        <f>ROUND(H105*I105,0)</f>
        <v>30</v>
      </c>
    </row>
    <row r="106" spans="1:10" x14ac:dyDescent="0.25">
      <c r="A106" s="170"/>
      <c r="B106" s="100"/>
      <c r="C106" s="102"/>
      <c r="D106" s="102"/>
      <c r="E106" s="124">
        <v>3</v>
      </c>
      <c r="F106" s="157" t="str">
        <f>VLOOKUP(E106,Danh_muc_VL_DC_TB!$A$4:$G$8,2)</f>
        <v>Máy in A4</v>
      </c>
      <c r="G106" s="179" t="str">
        <f>VLOOKUP(E106,Danh_muc_VL_DC_TB!$A$4:$G$8,3)</f>
        <v>Cái</v>
      </c>
      <c r="H106" s="114">
        <f>VLOOKUP(E106,Danh_muc_VL_DC_TB!$A$4:$G$8,7)</f>
        <v>2400</v>
      </c>
      <c r="I106" s="127">
        <v>1E-3</v>
      </c>
      <c r="J106" s="114">
        <f>ROUND(H106*I106,0)</f>
        <v>2</v>
      </c>
    </row>
    <row r="107" spans="1:10" ht="47.25" x14ac:dyDescent="0.25">
      <c r="A107" s="170" t="s">
        <v>395</v>
      </c>
      <c r="B107" s="100" t="s">
        <v>37</v>
      </c>
      <c r="C107" s="102" t="s">
        <v>27</v>
      </c>
      <c r="D107" s="102"/>
      <c r="E107" s="124"/>
      <c r="F107" s="157"/>
      <c r="G107" s="178"/>
      <c r="H107" s="114"/>
      <c r="I107" s="127"/>
      <c r="J107" s="114">
        <f>SUM(J108)</f>
        <v>370</v>
      </c>
    </row>
    <row r="108" spans="1:10" ht="31.5" x14ac:dyDescent="0.25">
      <c r="A108" s="170"/>
      <c r="B108" s="100"/>
      <c r="C108" s="102"/>
      <c r="D108" s="102"/>
      <c r="E108" s="124">
        <v>2</v>
      </c>
      <c r="F108" s="157" t="str">
        <f>VLOOKUP(E108,Danh_muc_VL_DC_TB!$A$4:$G$8,2)</f>
        <v>Máy điều hòa nhiệt độ 12.000 BTU</v>
      </c>
      <c r="G108" s="179" t="str">
        <f>VLOOKUP(E108,Danh_muc_VL_DC_TB!$A$4:$G$8,3)</f>
        <v>Cái</v>
      </c>
      <c r="H108" s="114">
        <f>VLOOKUP(E108,Danh_muc_VL_DC_TB!$A$4:$G$8,7)</f>
        <v>3948</v>
      </c>
      <c r="I108" s="127">
        <v>9.3799999999999994E-2</v>
      </c>
      <c r="J108" s="114">
        <f>ROUND(H108*I108,0)</f>
        <v>370</v>
      </c>
    </row>
    <row r="109" spans="1:10" x14ac:dyDescent="0.25">
      <c r="A109" s="170" t="s">
        <v>396</v>
      </c>
      <c r="B109" s="100" t="s">
        <v>302</v>
      </c>
      <c r="C109" s="102" t="s">
        <v>27</v>
      </c>
      <c r="D109" s="102"/>
      <c r="E109" s="124"/>
      <c r="F109" s="157"/>
      <c r="G109" s="178"/>
      <c r="H109" s="114"/>
      <c r="I109" s="127"/>
      <c r="J109" s="114">
        <f>SUM(J110:J112)</f>
        <v>5776</v>
      </c>
    </row>
    <row r="110" spans="1:10" ht="31.5" x14ac:dyDescent="0.25">
      <c r="A110" s="170"/>
      <c r="B110" s="100"/>
      <c r="C110" s="102"/>
      <c r="D110" s="102"/>
      <c r="E110" s="124">
        <v>2</v>
      </c>
      <c r="F110" s="157" t="str">
        <f>VLOOKUP(E110,Danh_muc_VL_DC_TB!$A$4:$G$8,2)</f>
        <v>Máy điều hòa nhiệt độ 12.000 BTU</v>
      </c>
      <c r="G110" s="179" t="str">
        <f>VLOOKUP(E110,Danh_muc_VL_DC_TB!$A$4:$G$8,3)</f>
        <v>Cái</v>
      </c>
      <c r="H110" s="114">
        <f>VLOOKUP(E110,Danh_muc_VL_DC_TB!$A$4:$G$8,7)</f>
        <v>3948</v>
      </c>
      <c r="I110" s="127">
        <v>1.2194</v>
      </c>
      <c r="J110" s="114">
        <f>ROUND(H110*I110,0)</f>
        <v>4814</v>
      </c>
    </row>
    <row r="111" spans="1:10" x14ac:dyDescent="0.25">
      <c r="A111" s="170"/>
      <c r="B111" s="100"/>
      <c r="C111" s="102"/>
      <c r="D111" s="102"/>
      <c r="E111" s="124">
        <v>5</v>
      </c>
      <c r="F111" s="157" t="str">
        <f>VLOOKUP(E111,Danh_muc_VL_DC_TB!$A$4:$G$8,2)</f>
        <v>Máy vi tính PC</v>
      </c>
      <c r="G111" s="179" t="str">
        <f>VLOOKUP(E111,Danh_muc_VL_DC_TB!$A$4:$G$8,3)</f>
        <v>Cái</v>
      </c>
      <c r="H111" s="114">
        <f>VLOOKUP(E111,Danh_muc_VL_DC_TB!$A$4:$G$8,7)</f>
        <v>6000</v>
      </c>
      <c r="I111" s="127">
        <v>0.14849999999999999</v>
      </c>
      <c r="J111" s="114">
        <f>ROUND(H111*I111,0)</f>
        <v>891</v>
      </c>
    </row>
    <row r="112" spans="1:10" x14ac:dyDescent="0.25">
      <c r="A112" s="170"/>
      <c r="B112" s="100"/>
      <c r="C112" s="102"/>
      <c r="D112" s="102"/>
      <c r="E112" s="124">
        <v>3</v>
      </c>
      <c r="F112" s="157" t="str">
        <f>VLOOKUP(E112,Danh_muc_VL_DC_TB!$A$4:$G$8,2)</f>
        <v>Máy in A4</v>
      </c>
      <c r="G112" s="179" t="str">
        <f>VLOOKUP(E112,Danh_muc_VL_DC_TB!$A$4:$G$8,3)</f>
        <v>Cái</v>
      </c>
      <c r="H112" s="114">
        <f>VLOOKUP(E112,Danh_muc_VL_DC_TB!$A$4:$G$8,7)</f>
        <v>2400</v>
      </c>
      <c r="I112" s="127">
        <v>2.9690000000000001E-2</v>
      </c>
      <c r="J112" s="114">
        <f>ROUND(H112*I112,0)</f>
        <v>71</v>
      </c>
    </row>
    <row r="113" spans="1:10" x14ac:dyDescent="0.25">
      <c r="A113" s="170" t="s">
        <v>397</v>
      </c>
      <c r="B113" s="100" t="s">
        <v>38</v>
      </c>
      <c r="C113" s="102" t="s">
        <v>27</v>
      </c>
      <c r="D113" s="102"/>
      <c r="E113" s="124"/>
      <c r="F113" s="157"/>
      <c r="G113" s="178"/>
      <c r="H113" s="114"/>
      <c r="I113" s="127"/>
      <c r="J113" s="114">
        <f>SUM(J114)</f>
        <v>926</v>
      </c>
    </row>
    <row r="114" spans="1:10" ht="31.5" x14ac:dyDescent="0.25">
      <c r="A114" s="170"/>
      <c r="B114" s="100"/>
      <c r="C114" s="102"/>
      <c r="D114" s="102"/>
      <c r="E114" s="124">
        <v>2</v>
      </c>
      <c r="F114" s="157" t="str">
        <f>VLOOKUP(E114,Danh_muc_VL_DC_TB!$A$4:$G$8,2)</f>
        <v>Máy điều hòa nhiệt độ 12.000 BTU</v>
      </c>
      <c r="G114" s="179" t="str">
        <f>VLOOKUP(E114,Danh_muc_VL_DC_TB!$A$4:$G$8,3)</f>
        <v>Cái</v>
      </c>
      <c r="H114" s="114">
        <f>VLOOKUP(E114,Danh_muc_VL_DC_TB!$A$4:$G$8,7)</f>
        <v>3948</v>
      </c>
      <c r="I114" s="127">
        <v>0.23449999999999999</v>
      </c>
      <c r="J114" s="114">
        <f>ROUND(H114*I114,0)</f>
        <v>926</v>
      </c>
    </row>
    <row r="115" spans="1:10" ht="47.25" x14ac:dyDescent="0.25">
      <c r="A115" s="170" t="s">
        <v>398</v>
      </c>
      <c r="B115" s="100" t="s">
        <v>39</v>
      </c>
      <c r="C115" s="102" t="s">
        <v>27</v>
      </c>
      <c r="D115" s="102"/>
      <c r="E115" s="124"/>
      <c r="F115" s="157"/>
      <c r="G115" s="178"/>
      <c r="H115" s="114"/>
      <c r="I115" s="127"/>
      <c r="J115" s="114">
        <f>SUM(J116:J118)</f>
        <v>833</v>
      </c>
    </row>
    <row r="116" spans="1:10" ht="31.5" x14ac:dyDescent="0.25">
      <c r="A116" s="170"/>
      <c r="B116" s="100"/>
      <c r="C116" s="102"/>
      <c r="D116" s="102"/>
      <c r="E116" s="124">
        <v>2</v>
      </c>
      <c r="F116" s="157" t="str">
        <f>VLOOKUP(E116,Danh_muc_VL_DC_TB!$A$4:$G$8,2)</f>
        <v>Máy điều hòa nhiệt độ 12.000 BTU</v>
      </c>
      <c r="G116" s="179" t="str">
        <f>VLOOKUP(E116,Danh_muc_VL_DC_TB!$A$4:$G$8,3)</f>
        <v>Cái</v>
      </c>
      <c r="H116" s="114">
        <f>VLOOKUP(E116,Danh_muc_VL_DC_TB!$A$4:$G$8,7)</f>
        <v>3948</v>
      </c>
      <c r="I116" s="127">
        <v>4.6899999999999997E-2</v>
      </c>
      <c r="J116" s="114">
        <f>ROUND(H116*I116,0)</f>
        <v>185</v>
      </c>
    </row>
    <row r="117" spans="1:10" x14ac:dyDescent="0.25">
      <c r="A117" s="170"/>
      <c r="B117" s="100"/>
      <c r="C117" s="102"/>
      <c r="D117" s="102"/>
      <c r="E117" s="124">
        <v>5</v>
      </c>
      <c r="F117" s="157" t="str">
        <f>VLOOKUP(E117,Danh_muc_VL_DC_TB!$A$4:$G$8,2)</f>
        <v>Máy vi tính PC</v>
      </c>
      <c r="G117" s="179" t="str">
        <f>VLOOKUP(E117,Danh_muc_VL_DC_TB!$A$4:$G$8,3)</f>
        <v>Cái</v>
      </c>
      <c r="H117" s="114">
        <f>VLOOKUP(E117,Danh_muc_VL_DC_TB!$A$4:$G$8,7)</f>
        <v>6000</v>
      </c>
      <c r="I117" s="127">
        <v>0.1</v>
      </c>
      <c r="J117" s="114">
        <f>ROUND(H117*I117,0)</f>
        <v>600</v>
      </c>
    </row>
    <row r="118" spans="1:10" x14ac:dyDescent="0.25">
      <c r="A118" s="170"/>
      <c r="B118" s="100"/>
      <c r="C118" s="102"/>
      <c r="D118" s="102"/>
      <c r="E118" s="124">
        <v>3</v>
      </c>
      <c r="F118" s="157" t="str">
        <f>VLOOKUP(E118,Danh_muc_VL_DC_TB!$A$4:$G$8,2)</f>
        <v>Máy in A4</v>
      </c>
      <c r="G118" s="179" t="str">
        <f>VLOOKUP(E118,Danh_muc_VL_DC_TB!$A$4:$G$8,3)</f>
        <v>Cái</v>
      </c>
      <c r="H118" s="114">
        <f>VLOOKUP(E118,Danh_muc_VL_DC_TB!$A$4:$G$8,7)</f>
        <v>2400</v>
      </c>
      <c r="I118" s="127">
        <v>0.02</v>
      </c>
      <c r="J118" s="114">
        <f>ROUND(H118*I118,0)</f>
        <v>48</v>
      </c>
    </row>
    <row r="119" spans="1:10" ht="31.5" x14ac:dyDescent="0.25">
      <c r="A119" s="170" t="s">
        <v>399</v>
      </c>
      <c r="B119" s="100" t="s">
        <v>40</v>
      </c>
      <c r="C119" s="102" t="s">
        <v>27</v>
      </c>
      <c r="D119" s="102"/>
      <c r="E119" s="124"/>
      <c r="F119" s="157"/>
      <c r="G119" s="178"/>
      <c r="H119" s="114"/>
      <c r="I119" s="127"/>
      <c r="J119" s="114">
        <f>SUM(J120)</f>
        <v>185</v>
      </c>
    </row>
    <row r="120" spans="1:10" ht="31.5" x14ac:dyDescent="0.25">
      <c r="A120" s="170"/>
      <c r="B120" s="100"/>
      <c r="C120" s="102"/>
      <c r="D120" s="102"/>
      <c r="E120" s="124">
        <v>2</v>
      </c>
      <c r="F120" s="157" t="str">
        <f>VLOOKUP(E120,Danh_muc_VL_DC_TB!$A$4:$G$8,2)</f>
        <v>Máy điều hòa nhiệt độ 12.000 BTU</v>
      </c>
      <c r="G120" s="179" t="str">
        <f>VLOOKUP(E120,Danh_muc_VL_DC_TB!$A$4:$G$8,3)</f>
        <v>Cái</v>
      </c>
      <c r="H120" s="114">
        <f>VLOOKUP(E120,Danh_muc_VL_DC_TB!$A$4:$G$8,7)</f>
        <v>3948</v>
      </c>
      <c r="I120" s="127">
        <v>4.6899999999999997E-2</v>
      </c>
      <c r="J120" s="114">
        <f>ROUND(H120*I120,0)</f>
        <v>185</v>
      </c>
    </row>
    <row r="121" spans="1:10" ht="47.25" x14ac:dyDescent="0.25">
      <c r="A121" s="170" t="s">
        <v>400</v>
      </c>
      <c r="B121" s="100" t="s">
        <v>429</v>
      </c>
      <c r="C121" s="102" t="s">
        <v>27</v>
      </c>
      <c r="D121" s="102"/>
      <c r="E121" s="124"/>
      <c r="F121" s="157"/>
      <c r="G121" s="178"/>
      <c r="H121" s="114"/>
      <c r="I121" s="127"/>
      <c r="J121" s="114">
        <v>0</v>
      </c>
    </row>
    <row r="122" spans="1:10" ht="31.5" x14ac:dyDescent="0.25">
      <c r="A122" s="170" t="s">
        <v>401</v>
      </c>
      <c r="B122" s="100" t="s">
        <v>42</v>
      </c>
      <c r="C122" s="102" t="s">
        <v>27</v>
      </c>
      <c r="D122" s="102"/>
      <c r="E122" s="124"/>
      <c r="F122" s="157"/>
      <c r="G122" s="178"/>
      <c r="H122" s="114"/>
      <c r="I122" s="127"/>
      <c r="J122" s="114">
        <f>SUM(J123:J125)</f>
        <v>563</v>
      </c>
    </row>
    <row r="123" spans="1:10" ht="31.5" x14ac:dyDescent="0.25">
      <c r="A123" s="170"/>
      <c r="B123" s="100"/>
      <c r="C123" s="102"/>
      <c r="D123" s="102"/>
      <c r="E123" s="124">
        <v>2</v>
      </c>
      <c r="F123" s="157" t="str">
        <f>VLOOKUP(E123,Danh_muc_VL_DC_TB!$A$4:$G$8,2)</f>
        <v>Máy điều hòa nhiệt độ 12.000 BTU</v>
      </c>
      <c r="G123" s="179" t="str">
        <f>VLOOKUP(E123,Danh_muc_VL_DC_TB!$A$4:$G$8,3)</f>
        <v>Cái</v>
      </c>
      <c r="H123" s="114">
        <f>VLOOKUP(E123,Danh_muc_VL_DC_TB!$A$4:$G$8,7)</f>
        <v>3948</v>
      </c>
      <c r="I123" s="127">
        <v>0.14000000000000001</v>
      </c>
      <c r="J123" s="114">
        <f>ROUND(H123*I123,0)</f>
        <v>553</v>
      </c>
    </row>
    <row r="124" spans="1:10" x14ac:dyDescent="0.25">
      <c r="A124" s="170"/>
      <c r="B124" s="100"/>
      <c r="C124" s="102"/>
      <c r="D124" s="102"/>
      <c r="E124" s="124">
        <v>5</v>
      </c>
      <c r="F124" s="157" t="str">
        <f>VLOOKUP(E124,Danh_muc_VL_DC_TB!$A$4:$G$8,2)</f>
        <v>Máy vi tính PC</v>
      </c>
      <c r="G124" s="179" t="str">
        <f>VLOOKUP(E124,Danh_muc_VL_DC_TB!$A$4:$G$8,3)</f>
        <v>Cái</v>
      </c>
      <c r="H124" s="114">
        <f>VLOOKUP(E124,Danh_muc_VL_DC_TB!$A$4:$G$8,7)</f>
        <v>6000</v>
      </c>
      <c r="I124" s="127">
        <v>1.5E-3</v>
      </c>
      <c r="J124" s="114">
        <f>ROUND(H124*I124,0)</f>
        <v>9</v>
      </c>
    </row>
    <row r="125" spans="1:10" x14ac:dyDescent="0.25">
      <c r="A125" s="170"/>
      <c r="B125" s="100"/>
      <c r="C125" s="102"/>
      <c r="D125" s="102"/>
      <c r="E125" s="124">
        <v>3</v>
      </c>
      <c r="F125" s="157" t="str">
        <f>VLOOKUP(E125,Danh_muc_VL_DC_TB!$A$4:$G$8,2)</f>
        <v>Máy in A4</v>
      </c>
      <c r="G125" s="179" t="str">
        <f>VLOOKUP(E125,Danh_muc_VL_DC_TB!$A$4:$G$8,3)</f>
        <v>Cái</v>
      </c>
      <c r="H125" s="114">
        <f>VLOOKUP(E125,Danh_muc_VL_DC_TB!$A$4:$G$8,7)</f>
        <v>2400</v>
      </c>
      <c r="I125" s="127">
        <v>2.9999999999999997E-4</v>
      </c>
      <c r="J125" s="114">
        <f>ROUND(H125*I125,0)</f>
        <v>1</v>
      </c>
    </row>
    <row r="126" spans="1:10" ht="47.25" x14ac:dyDescent="0.25">
      <c r="A126" s="175" t="s">
        <v>206</v>
      </c>
      <c r="B126" s="99" t="s">
        <v>415</v>
      </c>
      <c r="C126" s="101"/>
      <c r="D126" s="102" t="s">
        <v>416</v>
      </c>
      <c r="E126" s="124"/>
      <c r="F126" s="157"/>
      <c r="G126" s="178"/>
      <c r="H126" s="114"/>
      <c r="I126" s="127"/>
      <c r="J126" s="114"/>
    </row>
    <row r="127" spans="1:10" ht="78.75" x14ac:dyDescent="0.25">
      <c r="A127" s="170" t="s">
        <v>402</v>
      </c>
      <c r="B127" s="100" t="s">
        <v>32</v>
      </c>
      <c r="C127" s="102" t="s">
        <v>27</v>
      </c>
      <c r="D127" s="102"/>
      <c r="E127" s="124"/>
      <c r="F127" s="157"/>
      <c r="G127" s="178"/>
      <c r="H127" s="114"/>
      <c r="I127" s="127"/>
      <c r="J127" s="114">
        <f>SUM(J128:J130)</f>
        <v>415</v>
      </c>
    </row>
    <row r="128" spans="1:10" ht="31.5" x14ac:dyDescent="0.25">
      <c r="A128" s="170"/>
      <c r="B128" s="100"/>
      <c r="C128" s="102"/>
      <c r="D128" s="102"/>
      <c r="E128" s="124">
        <v>2</v>
      </c>
      <c r="F128" s="157" t="str">
        <f>VLOOKUP(E128,Danh_muc_VL_DC_TB!$A$4:$G$8,2)</f>
        <v>Máy điều hòa nhiệt độ 12.000 BTU</v>
      </c>
      <c r="G128" s="179" t="str">
        <f>VLOOKUP(E128,Danh_muc_VL_DC_TB!$A$4:$G$8,3)</f>
        <v>Cái</v>
      </c>
      <c r="H128" s="114">
        <f>VLOOKUP(E128,Danh_muc_VL_DC_TB!$A$4:$G$8,7)</f>
        <v>3948</v>
      </c>
      <c r="I128" s="127">
        <f>ROUND(I89*1.1,5)</f>
        <v>0.10317999999999999</v>
      </c>
      <c r="J128" s="114">
        <f>ROUND(H128*I128,0)</f>
        <v>407</v>
      </c>
    </row>
    <row r="129" spans="1:10" x14ac:dyDescent="0.25">
      <c r="A129" s="170"/>
      <c r="B129" s="100"/>
      <c r="C129" s="102"/>
      <c r="D129" s="102"/>
      <c r="E129" s="124">
        <v>5</v>
      </c>
      <c r="F129" s="157" t="str">
        <f>VLOOKUP(E129,Danh_muc_VL_DC_TB!$A$4:$G$8,2)</f>
        <v>Máy vi tính PC</v>
      </c>
      <c r="G129" s="179" t="str">
        <f>VLOOKUP(E129,Danh_muc_VL_DC_TB!$A$4:$G$8,3)</f>
        <v>Cái</v>
      </c>
      <c r="H129" s="114">
        <f>VLOOKUP(E129,Danh_muc_VL_DC_TB!$A$4:$G$8,7)</f>
        <v>6000</v>
      </c>
      <c r="I129" s="127">
        <f t="shared" ref="I129:I130" si="2">ROUND(I90*1.1,5)</f>
        <v>1.1000000000000001E-3</v>
      </c>
      <c r="J129" s="114">
        <f>ROUND(H129*I129,0)</f>
        <v>7</v>
      </c>
    </row>
    <row r="130" spans="1:10" x14ac:dyDescent="0.25">
      <c r="A130" s="170"/>
      <c r="B130" s="100"/>
      <c r="C130" s="102"/>
      <c r="D130" s="102"/>
      <c r="E130" s="124">
        <v>3</v>
      </c>
      <c r="F130" s="157" t="str">
        <f>VLOOKUP(E130,Danh_muc_VL_DC_TB!$A$4:$G$8,2)</f>
        <v>Máy in A4</v>
      </c>
      <c r="G130" s="179" t="str">
        <f>VLOOKUP(E130,Danh_muc_VL_DC_TB!$A$4:$G$8,3)</f>
        <v>Cái</v>
      </c>
      <c r="H130" s="114">
        <f>VLOOKUP(E130,Danh_muc_VL_DC_TB!$A$4:$G$8,7)</f>
        <v>2400</v>
      </c>
      <c r="I130" s="127">
        <f t="shared" si="2"/>
        <v>2.2000000000000001E-4</v>
      </c>
      <c r="J130" s="114">
        <f>ROUND(H130*I130,0)</f>
        <v>1</v>
      </c>
    </row>
    <row r="131" spans="1:10" ht="47.25" x14ac:dyDescent="0.25">
      <c r="A131" s="170" t="s">
        <v>403</v>
      </c>
      <c r="B131" s="100" t="s">
        <v>431</v>
      </c>
      <c r="C131" s="102" t="s">
        <v>27</v>
      </c>
      <c r="D131" s="102"/>
      <c r="E131" s="124"/>
      <c r="F131" s="157"/>
      <c r="G131" s="178"/>
      <c r="H131" s="114"/>
      <c r="I131" s="127"/>
      <c r="J131" s="114"/>
    </row>
    <row r="132" spans="1:10" x14ac:dyDescent="0.25">
      <c r="A132" s="170" t="s">
        <v>404</v>
      </c>
      <c r="B132" s="100" t="s">
        <v>34</v>
      </c>
      <c r="C132" s="102" t="s">
        <v>27</v>
      </c>
      <c r="D132" s="102"/>
      <c r="E132" s="124"/>
      <c r="F132" s="157"/>
      <c r="G132" s="178"/>
      <c r="H132" s="114"/>
      <c r="I132" s="127"/>
      <c r="J132" s="114">
        <f>SUM(J133)</f>
        <v>611</v>
      </c>
    </row>
    <row r="133" spans="1:10" ht="31.5" x14ac:dyDescent="0.25">
      <c r="A133" s="170"/>
      <c r="B133" s="100"/>
      <c r="C133" s="102"/>
      <c r="D133" s="102"/>
      <c r="E133" s="124">
        <v>2</v>
      </c>
      <c r="F133" s="157" t="str">
        <f>VLOOKUP(E133,Danh_muc_VL_DC_TB!$A$4:$G$8,2)</f>
        <v>Máy điều hòa nhiệt độ 12.000 BTU</v>
      </c>
      <c r="G133" s="179" t="str">
        <f>VLOOKUP(E133,Danh_muc_VL_DC_TB!$A$4:$G$8,3)</f>
        <v>Cái</v>
      </c>
      <c r="H133" s="114">
        <f>VLOOKUP(E133,Danh_muc_VL_DC_TB!$A$4:$G$8,7)</f>
        <v>3948</v>
      </c>
      <c r="I133" s="127">
        <f t="shared" ref="I133" si="3">ROUND(I94*1.1,5)</f>
        <v>0.15476999999999999</v>
      </c>
      <c r="J133" s="114">
        <f>ROUND(H133*I133,0)</f>
        <v>611</v>
      </c>
    </row>
    <row r="134" spans="1:10" ht="31.5" x14ac:dyDescent="0.25">
      <c r="A134" s="170" t="s">
        <v>405</v>
      </c>
      <c r="B134" s="100" t="s">
        <v>303</v>
      </c>
      <c r="C134" s="102" t="s">
        <v>27</v>
      </c>
      <c r="D134" s="102"/>
      <c r="E134" s="124"/>
      <c r="F134" s="157"/>
      <c r="G134" s="178"/>
      <c r="H134" s="114"/>
      <c r="I134" s="127"/>
      <c r="J134" s="114">
        <f>SUM(J135:J137)</f>
        <v>3789</v>
      </c>
    </row>
    <row r="135" spans="1:10" ht="31.5" x14ac:dyDescent="0.25">
      <c r="A135" s="170"/>
      <c r="B135" s="100"/>
      <c r="C135" s="102"/>
      <c r="D135" s="102"/>
      <c r="E135" s="124">
        <v>2</v>
      </c>
      <c r="F135" s="157" t="str">
        <f>VLOOKUP(E135,Danh_muc_VL_DC_TB!$A$4:$G$8,2)</f>
        <v>Máy điều hòa nhiệt độ 12.000 BTU</v>
      </c>
      <c r="G135" s="179" t="str">
        <f>VLOOKUP(E135,Danh_muc_VL_DC_TB!$A$4:$G$8,3)</f>
        <v>Cái</v>
      </c>
      <c r="H135" s="114">
        <f>VLOOKUP(E135,Danh_muc_VL_DC_TB!$A$4:$G$8,7)</f>
        <v>3948</v>
      </c>
      <c r="I135" s="127">
        <f t="shared" ref="I135:I137" si="4">ROUND(I96*1.1,5)</f>
        <v>0.92862</v>
      </c>
      <c r="J135" s="114">
        <f>ROUND(H135*I135,0)</f>
        <v>3666</v>
      </c>
    </row>
    <row r="136" spans="1:10" x14ac:dyDescent="0.25">
      <c r="A136" s="170"/>
      <c r="B136" s="100"/>
      <c r="C136" s="102"/>
      <c r="D136" s="102"/>
      <c r="E136" s="124">
        <v>5</v>
      </c>
      <c r="F136" s="157" t="str">
        <f>VLOOKUP(E136,Danh_muc_VL_DC_TB!$A$4:$G$8,2)</f>
        <v>Máy vi tính PC</v>
      </c>
      <c r="G136" s="179" t="str">
        <f>VLOOKUP(E136,Danh_muc_VL_DC_TB!$A$4:$G$8,3)</f>
        <v>Cái</v>
      </c>
      <c r="H136" s="114">
        <f>VLOOKUP(E136,Danh_muc_VL_DC_TB!$A$4:$G$8,7)</f>
        <v>6000</v>
      </c>
      <c r="I136" s="127">
        <f t="shared" si="4"/>
        <v>1.9800000000000002E-2</v>
      </c>
      <c r="J136" s="114">
        <f>ROUND(H136*I136,0)</f>
        <v>119</v>
      </c>
    </row>
    <row r="137" spans="1:10" x14ac:dyDescent="0.25">
      <c r="A137" s="170"/>
      <c r="B137" s="100"/>
      <c r="C137" s="102"/>
      <c r="D137" s="102"/>
      <c r="E137" s="124">
        <v>3</v>
      </c>
      <c r="F137" s="157" t="str">
        <f>VLOOKUP(E137,Danh_muc_VL_DC_TB!$A$4:$G$8,2)</f>
        <v>Máy in A4</v>
      </c>
      <c r="G137" s="179" t="str">
        <f>VLOOKUP(E137,Danh_muc_VL_DC_TB!$A$4:$G$8,3)</f>
        <v>Cái</v>
      </c>
      <c r="H137" s="114">
        <f>VLOOKUP(E137,Danh_muc_VL_DC_TB!$A$4:$G$8,7)</f>
        <v>2400</v>
      </c>
      <c r="I137" s="127">
        <f t="shared" si="4"/>
        <v>1.5399999999999999E-3</v>
      </c>
      <c r="J137" s="114">
        <f>ROUND(H137*I137,0)</f>
        <v>4</v>
      </c>
    </row>
    <row r="138" spans="1:10" x14ac:dyDescent="0.25">
      <c r="A138" s="170" t="s">
        <v>406</v>
      </c>
      <c r="B138" s="100" t="s">
        <v>35</v>
      </c>
      <c r="C138" s="102" t="s">
        <v>27</v>
      </c>
      <c r="D138" s="102"/>
      <c r="E138" s="124"/>
      <c r="F138" s="157"/>
      <c r="G138" s="178"/>
      <c r="H138" s="114"/>
      <c r="I138" s="127"/>
      <c r="J138" s="114">
        <f>SUM(J139:J141)</f>
        <v>3599</v>
      </c>
    </row>
    <row r="139" spans="1:10" ht="31.5" x14ac:dyDescent="0.25">
      <c r="A139" s="170"/>
      <c r="B139" s="100"/>
      <c r="C139" s="102"/>
      <c r="D139" s="102"/>
      <c r="E139" s="124">
        <v>2</v>
      </c>
      <c r="F139" s="157" t="str">
        <f>VLOOKUP(E139,Danh_muc_VL_DC_TB!$A$4:$G$8,2)</f>
        <v>Máy điều hòa nhiệt độ 12.000 BTU</v>
      </c>
      <c r="G139" s="179" t="str">
        <f>VLOOKUP(E139,Danh_muc_VL_DC_TB!$A$4:$G$8,3)</f>
        <v>Cái</v>
      </c>
      <c r="H139" s="114">
        <f>VLOOKUP(E139,Danh_muc_VL_DC_TB!$A$4:$G$8,7)</f>
        <v>3948</v>
      </c>
      <c r="I139" s="127">
        <f t="shared" ref="I139:I141" si="5">ROUND(I100*1.1,5)</f>
        <v>0.72226000000000001</v>
      </c>
      <c r="J139" s="114">
        <f>ROUND(H139*I139,0)</f>
        <v>2851</v>
      </c>
    </row>
    <row r="140" spans="1:10" x14ac:dyDescent="0.25">
      <c r="A140" s="170"/>
      <c r="B140" s="100"/>
      <c r="C140" s="102"/>
      <c r="D140" s="102"/>
      <c r="E140" s="124">
        <v>5</v>
      </c>
      <c r="F140" s="157" t="str">
        <f>VLOOKUP(E140,Danh_muc_VL_DC_TB!$A$4:$G$8,2)</f>
        <v>Máy vi tính PC</v>
      </c>
      <c r="G140" s="179" t="str">
        <f>VLOOKUP(E140,Danh_muc_VL_DC_TB!$A$4:$G$8,3)</f>
        <v>Cái</v>
      </c>
      <c r="H140" s="114">
        <f>VLOOKUP(E140,Danh_muc_VL_DC_TB!$A$4:$G$8,7)</f>
        <v>6000</v>
      </c>
      <c r="I140" s="127">
        <f t="shared" si="5"/>
        <v>0.11550000000000001</v>
      </c>
      <c r="J140" s="114">
        <f>ROUND(H140*I140,0)</f>
        <v>693</v>
      </c>
    </row>
    <row r="141" spans="1:10" x14ac:dyDescent="0.25">
      <c r="A141" s="170"/>
      <c r="B141" s="100"/>
      <c r="C141" s="102"/>
      <c r="D141" s="102"/>
      <c r="E141" s="124">
        <v>3</v>
      </c>
      <c r="F141" s="157" t="str">
        <f>VLOOKUP(E141,Danh_muc_VL_DC_TB!$A$4:$G$8,2)</f>
        <v>Máy in A4</v>
      </c>
      <c r="G141" s="179" t="str">
        <f>VLOOKUP(E141,Danh_muc_VL_DC_TB!$A$4:$G$8,3)</f>
        <v>Cái</v>
      </c>
      <c r="H141" s="114">
        <f>VLOOKUP(E141,Danh_muc_VL_DC_TB!$A$4:$G$8,7)</f>
        <v>2400</v>
      </c>
      <c r="I141" s="127">
        <f t="shared" si="5"/>
        <v>2.3099999999999999E-2</v>
      </c>
      <c r="J141" s="114">
        <f>ROUND(H141*I141,0)</f>
        <v>55</v>
      </c>
    </row>
    <row r="142" spans="1:10" ht="31.5" x14ac:dyDescent="0.25">
      <c r="A142" s="170" t="s">
        <v>407</v>
      </c>
      <c r="B142" s="100" t="s">
        <v>36</v>
      </c>
      <c r="C142" s="102" t="s">
        <v>27</v>
      </c>
      <c r="D142" s="102"/>
      <c r="E142" s="124"/>
      <c r="F142" s="157"/>
      <c r="G142" s="178"/>
      <c r="H142" s="114"/>
      <c r="I142" s="127"/>
      <c r="J142" s="114">
        <f>SUM(J143:J145)</f>
        <v>2073</v>
      </c>
    </row>
    <row r="143" spans="1:10" ht="31.5" x14ac:dyDescent="0.25">
      <c r="A143" s="170"/>
      <c r="B143" s="100"/>
      <c r="C143" s="102"/>
      <c r="D143" s="102"/>
      <c r="E143" s="124">
        <v>2</v>
      </c>
      <c r="F143" s="157" t="str">
        <f>VLOOKUP(E143,Danh_muc_VL_DC_TB!$A$4:$G$8,2)</f>
        <v>Máy điều hòa nhiệt độ 12.000 BTU</v>
      </c>
      <c r="G143" s="179" t="str">
        <f>VLOOKUP(E143,Danh_muc_VL_DC_TB!$A$4:$G$8,3)</f>
        <v>Cái</v>
      </c>
      <c r="H143" s="114">
        <f>VLOOKUP(E143,Danh_muc_VL_DC_TB!$A$4:$G$8,7)</f>
        <v>3948</v>
      </c>
      <c r="I143" s="127">
        <f t="shared" ref="I143:I145" si="6">ROUND(I104*1.1,5)</f>
        <v>0.51590000000000003</v>
      </c>
      <c r="J143" s="114">
        <f>ROUND(H143*I143,0)</f>
        <v>2037</v>
      </c>
    </row>
    <row r="144" spans="1:10" x14ac:dyDescent="0.25">
      <c r="A144" s="170"/>
      <c r="B144" s="100"/>
      <c r="C144" s="102"/>
      <c r="D144" s="102"/>
      <c r="E144" s="124">
        <v>5</v>
      </c>
      <c r="F144" s="157" t="str">
        <f>VLOOKUP(E144,Danh_muc_VL_DC_TB!$A$4:$G$8,2)</f>
        <v>Máy vi tính PC</v>
      </c>
      <c r="G144" s="179" t="str">
        <f>VLOOKUP(E144,Danh_muc_VL_DC_TB!$A$4:$G$8,3)</f>
        <v>Cái</v>
      </c>
      <c r="H144" s="114">
        <f>VLOOKUP(E144,Danh_muc_VL_DC_TB!$A$4:$G$8,7)</f>
        <v>6000</v>
      </c>
      <c r="I144" s="127">
        <f t="shared" si="6"/>
        <v>5.4999999999999997E-3</v>
      </c>
      <c r="J144" s="114">
        <f>ROUND(H144*I144,0)</f>
        <v>33</v>
      </c>
    </row>
    <row r="145" spans="1:10" x14ac:dyDescent="0.25">
      <c r="A145" s="170"/>
      <c r="B145" s="100"/>
      <c r="C145" s="102"/>
      <c r="D145" s="102"/>
      <c r="E145" s="124">
        <v>3</v>
      </c>
      <c r="F145" s="157" t="str">
        <f>VLOOKUP(E145,Danh_muc_VL_DC_TB!$A$4:$G$8,2)</f>
        <v>Máy in A4</v>
      </c>
      <c r="G145" s="179" t="str">
        <f>VLOOKUP(E145,Danh_muc_VL_DC_TB!$A$4:$G$8,3)</f>
        <v>Cái</v>
      </c>
      <c r="H145" s="114">
        <f>VLOOKUP(E145,Danh_muc_VL_DC_TB!$A$4:$G$8,7)</f>
        <v>2400</v>
      </c>
      <c r="I145" s="127">
        <f t="shared" si="6"/>
        <v>1.1000000000000001E-3</v>
      </c>
      <c r="J145" s="114">
        <f>ROUND(H145*I145,0)</f>
        <v>3</v>
      </c>
    </row>
    <row r="146" spans="1:10" ht="47.25" x14ac:dyDescent="0.25">
      <c r="A146" s="170" t="s">
        <v>408</v>
      </c>
      <c r="B146" s="100" t="s">
        <v>37</v>
      </c>
      <c r="C146" s="102" t="s">
        <v>27</v>
      </c>
      <c r="D146" s="102"/>
      <c r="E146" s="124"/>
      <c r="F146" s="157"/>
      <c r="G146" s="178"/>
      <c r="H146" s="114"/>
      <c r="I146" s="127"/>
      <c r="J146" s="114">
        <f>SUM(J147)</f>
        <v>407</v>
      </c>
    </row>
    <row r="147" spans="1:10" ht="31.5" x14ac:dyDescent="0.25">
      <c r="A147" s="170"/>
      <c r="B147" s="100"/>
      <c r="C147" s="102"/>
      <c r="D147" s="102"/>
      <c r="E147" s="124">
        <v>2</v>
      </c>
      <c r="F147" s="157" t="str">
        <f>VLOOKUP(E147,Danh_muc_VL_DC_TB!$A$4:$G$8,2)</f>
        <v>Máy điều hòa nhiệt độ 12.000 BTU</v>
      </c>
      <c r="G147" s="179" t="str">
        <f>VLOOKUP(E147,Danh_muc_VL_DC_TB!$A$4:$G$8,3)</f>
        <v>Cái</v>
      </c>
      <c r="H147" s="114">
        <f>VLOOKUP(E147,Danh_muc_VL_DC_TB!$A$4:$G$8,7)</f>
        <v>3948</v>
      </c>
      <c r="I147" s="127">
        <f t="shared" ref="I147" si="7">ROUND(I108*1.1,5)</f>
        <v>0.10317999999999999</v>
      </c>
      <c r="J147" s="114">
        <f>ROUND(H147*I147,0)</f>
        <v>407</v>
      </c>
    </row>
    <row r="148" spans="1:10" x14ac:dyDescent="0.25">
      <c r="A148" s="170" t="s">
        <v>409</v>
      </c>
      <c r="B148" s="100" t="s">
        <v>302</v>
      </c>
      <c r="C148" s="102" t="s">
        <v>27</v>
      </c>
      <c r="D148" s="102"/>
      <c r="E148" s="124"/>
      <c r="F148" s="157"/>
      <c r="G148" s="178"/>
      <c r="H148" s="114"/>
      <c r="I148" s="127"/>
      <c r="J148" s="114">
        <f>SUM(J149:J151)</f>
        <v>6354</v>
      </c>
    </row>
    <row r="149" spans="1:10" ht="31.5" x14ac:dyDescent="0.25">
      <c r="A149" s="170"/>
      <c r="B149" s="100"/>
      <c r="C149" s="102"/>
      <c r="D149" s="102"/>
      <c r="E149" s="124">
        <v>2</v>
      </c>
      <c r="F149" s="157" t="str">
        <f>VLOOKUP(E149,Danh_muc_VL_DC_TB!$A$4:$G$8,2)</f>
        <v>Máy điều hòa nhiệt độ 12.000 BTU</v>
      </c>
      <c r="G149" s="179" t="str">
        <f>VLOOKUP(E149,Danh_muc_VL_DC_TB!$A$4:$G$8,3)</f>
        <v>Cái</v>
      </c>
      <c r="H149" s="114">
        <f>VLOOKUP(E149,Danh_muc_VL_DC_TB!$A$4:$G$8,7)</f>
        <v>3948</v>
      </c>
      <c r="I149" s="127">
        <f t="shared" ref="I149:I151" si="8">ROUND(I110*1.1,5)</f>
        <v>1.34134</v>
      </c>
      <c r="J149" s="114">
        <f>ROUND(H149*I149,0)</f>
        <v>5296</v>
      </c>
    </row>
    <row r="150" spans="1:10" x14ac:dyDescent="0.25">
      <c r="A150" s="170"/>
      <c r="B150" s="100"/>
      <c r="C150" s="102"/>
      <c r="D150" s="102"/>
      <c r="E150" s="124">
        <v>5</v>
      </c>
      <c r="F150" s="157" t="str">
        <f>VLOOKUP(E150,Danh_muc_VL_DC_TB!$A$4:$G$8,2)</f>
        <v>Máy vi tính PC</v>
      </c>
      <c r="G150" s="179" t="str">
        <f>VLOOKUP(E150,Danh_muc_VL_DC_TB!$A$4:$G$8,3)</f>
        <v>Cái</v>
      </c>
      <c r="H150" s="114">
        <f>VLOOKUP(E150,Danh_muc_VL_DC_TB!$A$4:$G$8,7)</f>
        <v>6000</v>
      </c>
      <c r="I150" s="127">
        <f t="shared" si="8"/>
        <v>0.16335</v>
      </c>
      <c r="J150" s="114">
        <f>ROUND(H150*I150,0)</f>
        <v>980</v>
      </c>
    </row>
    <row r="151" spans="1:10" x14ac:dyDescent="0.25">
      <c r="A151" s="170"/>
      <c r="B151" s="100"/>
      <c r="C151" s="102"/>
      <c r="D151" s="102"/>
      <c r="E151" s="124">
        <v>3</v>
      </c>
      <c r="F151" s="157" t="str">
        <f>VLOOKUP(E151,Danh_muc_VL_DC_TB!$A$4:$G$8,2)</f>
        <v>Máy in A4</v>
      </c>
      <c r="G151" s="179" t="str">
        <f>VLOOKUP(E151,Danh_muc_VL_DC_TB!$A$4:$G$8,3)</f>
        <v>Cái</v>
      </c>
      <c r="H151" s="114">
        <f>VLOOKUP(E151,Danh_muc_VL_DC_TB!$A$4:$G$8,7)</f>
        <v>2400</v>
      </c>
      <c r="I151" s="127">
        <f t="shared" si="8"/>
        <v>3.2660000000000002E-2</v>
      </c>
      <c r="J151" s="114">
        <f>ROUND(H151*I151,0)</f>
        <v>78</v>
      </c>
    </row>
    <row r="152" spans="1:10" x14ac:dyDescent="0.25">
      <c r="A152" s="170" t="s">
        <v>410</v>
      </c>
      <c r="B152" s="100" t="s">
        <v>38</v>
      </c>
      <c r="C152" s="102" t="s">
        <v>27</v>
      </c>
      <c r="D152" s="102"/>
      <c r="E152" s="124"/>
      <c r="F152" s="157"/>
      <c r="G152" s="178"/>
      <c r="H152" s="114"/>
      <c r="I152" s="127"/>
      <c r="J152" s="114">
        <f>SUM(J153)</f>
        <v>1018</v>
      </c>
    </row>
    <row r="153" spans="1:10" ht="31.5" x14ac:dyDescent="0.25">
      <c r="A153" s="170"/>
      <c r="B153" s="100"/>
      <c r="C153" s="102"/>
      <c r="D153" s="102"/>
      <c r="E153" s="124">
        <v>2</v>
      </c>
      <c r="F153" s="157" t="str">
        <f>VLOOKUP(E153,Danh_muc_VL_DC_TB!$A$4:$G$8,2)</f>
        <v>Máy điều hòa nhiệt độ 12.000 BTU</v>
      </c>
      <c r="G153" s="179" t="str">
        <f>VLOOKUP(E153,Danh_muc_VL_DC_TB!$A$4:$G$8,3)</f>
        <v>Cái</v>
      </c>
      <c r="H153" s="114">
        <f>VLOOKUP(E153,Danh_muc_VL_DC_TB!$A$4:$G$8,7)</f>
        <v>3948</v>
      </c>
      <c r="I153" s="127">
        <f t="shared" ref="I153" si="9">ROUND(I114*1.1,5)</f>
        <v>0.25795000000000001</v>
      </c>
      <c r="J153" s="114">
        <f>ROUND(H153*I153,0)</f>
        <v>1018</v>
      </c>
    </row>
    <row r="154" spans="1:10" ht="47.25" x14ac:dyDescent="0.25">
      <c r="A154" s="170" t="s">
        <v>411</v>
      </c>
      <c r="B154" s="100" t="s">
        <v>39</v>
      </c>
      <c r="C154" s="102" t="s">
        <v>27</v>
      </c>
      <c r="D154" s="102"/>
      <c r="E154" s="124"/>
      <c r="F154" s="157"/>
      <c r="G154" s="178"/>
      <c r="H154" s="114"/>
      <c r="I154" s="127"/>
      <c r="J154" s="114">
        <f>SUM(J155:J157)</f>
        <v>917</v>
      </c>
    </row>
    <row r="155" spans="1:10" ht="31.5" x14ac:dyDescent="0.25">
      <c r="A155" s="170"/>
      <c r="B155" s="100"/>
      <c r="C155" s="102"/>
      <c r="D155" s="102"/>
      <c r="E155" s="124">
        <v>2</v>
      </c>
      <c r="F155" s="157" t="str">
        <f>VLOOKUP(E155,Danh_muc_VL_DC_TB!$A$4:$G$8,2)</f>
        <v>Máy điều hòa nhiệt độ 12.000 BTU</v>
      </c>
      <c r="G155" s="179" t="str">
        <f>VLOOKUP(E155,Danh_muc_VL_DC_TB!$A$4:$G$8,3)</f>
        <v>Cái</v>
      </c>
      <c r="H155" s="114">
        <f>VLOOKUP(E155,Danh_muc_VL_DC_TB!$A$4:$G$8,7)</f>
        <v>3948</v>
      </c>
      <c r="I155" s="127">
        <f t="shared" ref="I155:I157" si="10">ROUND(I116*1.1,5)</f>
        <v>5.1589999999999997E-2</v>
      </c>
      <c r="J155" s="114">
        <f>ROUND(H155*I155,0)</f>
        <v>204</v>
      </c>
    </row>
    <row r="156" spans="1:10" x14ac:dyDescent="0.25">
      <c r="A156" s="170"/>
      <c r="B156" s="100"/>
      <c r="C156" s="102"/>
      <c r="D156" s="102"/>
      <c r="E156" s="124">
        <v>5</v>
      </c>
      <c r="F156" s="157" t="str">
        <f>VLOOKUP(E156,Danh_muc_VL_DC_TB!$A$4:$G$8,2)</f>
        <v>Máy vi tính PC</v>
      </c>
      <c r="G156" s="179" t="str">
        <f>VLOOKUP(E156,Danh_muc_VL_DC_TB!$A$4:$G$8,3)</f>
        <v>Cái</v>
      </c>
      <c r="H156" s="114">
        <f>VLOOKUP(E156,Danh_muc_VL_DC_TB!$A$4:$G$8,7)</f>
        <v>6000</v>
      </c>
      <c r="I156" s="127">
        <f t="shared" si="10"/>
        <v>0.11</v>
      </c>
      <c r="J156" s="114">
        <f>ROUND(H156*I156,0)</f>
        <v>660</v>
      </c>
    </row>
    <row r="157" spans="1:10" x14ac:dyDescent="0.25">
      <c r="A157" s="170"/>
      <c r="B157" s="100"/>
      <c r="C157" s="102"/>
      <c r="D157" s="102"/>
      <c r="E157" s="124">
        <v>3</v>
      </c>
      <c r="F157" s="157" t="str">
        <f>VLOOKUP(E157,Danh_muc_VL_DC_TB!$A$4:$G$8,2)</f>
        <v>Máy in A4</v>
      </c>
      <c r="G157" s="179" t="str">
        <f>VLOOKUP(E157,Danh_muc_VL_DC_TB!$A$4:$G$8,3)</f>
        <v>Cái</v>
      </c>
      <c r="H157" s="114">
        <f>VLOOKUP(E157,Danh_muc_VL_DC_TB!$A$4:$G$8,7)</f>
        <v>2400</v>
      </c>
      <c r="I157" s="127">
        <f t="shared" si="10"/>
        <v>2.1999999999999999E-2</v>
      </c>
      <c r="J157" s="114">
        <f>ROUND(H157*I157,0)</f>
        <v>53</v>
      </c>
    </row>
    <row r="158" spans="1:10" ht="31.5" x14ac:dyDescent="0.25">
      <c r="A158" s="170" t="s">
        <v>412</v>
      </c>
      <c r="B158" s="100" t="s">
        <v>40</v>
      </c>
      <c r="C158" s="102" t="s">
        <v>27</v>
      </c>
      <c r="D158" s="102"/>
      <c r="E158" s="124"/>
      <c r="F158" s="157"/>
      <c r="G158" s="178"/>
      <c r="H158" s="114"/>
      <c r="I158" s="127"/>
      <c r="J158" s="114">
        <f>SUM(J159)</f>
        <v>204</v>
      </c>
    </row>
    <row r="159" spans="1:10" ht="31.5" x14ac:dyDescent="0.25">
      <c r="A159" s="170"/>
      <c r="B159" s="100"/>
      <c r="C159" s="102"/>
      <c r="D159" s="102"/>
      <c r="E159" s="124">
        <v>2</v>
      </c>
      <c r="F159" s="157" t="str">
        <f>VLOOKUP(E159,Danh_muc_VL_DC_TB!$A$4:$G$8,2)</f>
        <v>Máy điều hòa nhiệt độ 12.000 BTU</v>
      </c>
      <c r="G159" s="179" t="str">
        <f>VLOOKUP(E159,Danh_muc_VL_DC_TB!$A$4:$G$8,3)</f>
        <v>Cái</v>
      </c>
      <c r="H159" s="114">
        <f>VLOOKUP(E159,Danh_muc_VL_DC_TB!$A$4:$G$8,7)</f>
        <v>3948</v>
      </c>
      <c r="I159" s="127">
        <f t="shared" ref="I159" si="11">ROUND(I120*1.1,5)</f>
        <v>5.1589999999999997E-2</v>
      </c>
      <c r="J159" s="114">
        <f>ROUND(H159*I159,0)</f>
        <v>204</v>
      </c>
    </row>
    <row r="160" spans="1:10" ht="47.25" x14ac:dyDescent="0.25">
      <c r="A160" s="170" t="s">
        <v>413</v>
      </c>
      <c r="B160" s="100" t="s">
        <v>432</v>
      </c>
      <c r="C160" s="102" t="s">
        <v>27</v>
      </c>
      <c r="D160" s="102"/>
      <c r="E160" s="124"/>
      <c r="F160" s="157"/>
      <c r="G160" s="178"/>
      <c r="H160" s="114"/>
      <c r="I160" s="127"/>
      <c r="J160" s="114">
        <v>0</v>
      </c>
    </row>
    <row r="161" spans="1:10" ht="31.5" x14ac:dyDescent="0.25">
      <c r="A161" s="170" t="s">
        <v>414</v>
      </c>
      <c r="B161" s="100" t="s">
        <v>42</v>
      </c>
      <c r="C161" s="102" t="s">
        <v>27</v>
      </c>
      <c r="D161" s="102"/>
      <c r="E161" s="124"/>
      <c r="F161" s="157"/>
      <c r="G161" s="178"/>
      <c r="H161" s="114"/>
      <c r="I161" s="127"/>
      <c r="J161" s="114">
        <f>SUM(J162:J164)</f>
        <v>619</v>
      </c>
    </row>
    <row r="162" spans="1:10" ht="31.5" x14ac:dyDescent="0.25">
      <c r="A162" s="170"/>
      <c r="B162" s="100"/>
      <c r="C162" s="102"/>
      <c r="D162" s="102"/>
      <c r="E162" s="124">
        <v>2</v>
      </c>
      <c r="F162" s="157" t="str">
        <f>VLOOKUP(E162,Danh_muc_VL_DC_TB!$A$4:$G$8,2)</f>
        <v>Máy điều hòa nhiệt độ 12.000 BTU</v>
      </c>
      <c r="G162" s="179" t="str">
        <f>VLOOKUP(E162,Danh_muc_VL_DC_TB!$A$4:$G$8,3)</f>
        <v>Cái</v>
      </c>
      <c r="H162" s="114">
        <f>VLOOKUP(E162,Danh_muc_VL_DC_TB!$A$4:$G$8,7)</f>
        <v>3948</v>
      </c>
      <c r="I162" s="127">
        <f t="shared" ref="I162:I164" si="12">ROUND(I123*1.1,5)</f>
        <v>0.154</v>
      </c>
      <c r="J162" s="114">
        <f>ROUND(H162*I162,0)</f>
        <v>608</v>
      </c>
    </row>
    <row r="163" spans="1:10" x14ac:dyDescent="0.25">
      <c r="A163" s="170"/>
      <c r="B163" s="100"/>
      <c r="C163" s="102"/>
      <c r="D163" s="102"/>
      <c r="E163" s="124">
        <v>5</v>
      </c>
      <c r="F163" s="157" t="str">
        <f>VLOOKUP(E163,Danh_muc_VL_DC_TB!$A$4:$G$8,2)</f>
        <v>Máy vi tính PC</v>
      </c>
      <c r="G163" s="179" t="str">
        <f>VLOOKUP(E163,Danh_muc_VL_DC_TB!$A$4:$G$8,3)</f>
        <v>Cái</v>
      </c>
      <c r="H163" s="114">
        <f>VLOOKUP(E163,Danh_muc_VL_DC_TB!$A$4:$G$8,7)</f>
        <v>6000</v>
      </c>
      <c r="I163" s="127">
        <f t="shared" si="12"/>
        <v>1.65E-3</v>
      </c>
      <c r="J163" s="114">
        <f>ROUND(H163*I163,0)</f>
        <v>10</v>
      </c>
    </row>
    <row r="164" spans="1:10" x14ac:dyDescent="0.25">
      <c r="A164" s="170"/>
      <c r="B164" s="100"/>
      <c r="C164" s="102"/>
      <c r="D164" s="102"/>
      <c r="E164" s="124">
        <v>3</v>
      </c>
      <c r="F164" s="157" t="str">
        <f>VLOOKUP(E164,Danh_muc_VL_DC_TB!$A$4:$G$8,2)</f>
        <v>Máy in A4</v>
      </c>
      <c r="G164" s="179" t="str">
        <f>VLOOKUP(E164,Danh_muc_VL_DC_TB!$A$4:$G$8,3)</f>
        <v>Cái</v>
      </c>
      <c r="H164" s="114">
        <f>VLOOKUP(E164,Danh_muc_VL_DC_TB!$A$4:$G$8,7)</f>
        <v>2400</v>
      </c>
      <c r="I164" s="127">
        <f t="shared" si="12"/>
        <v>3.3E-4</v>
      </c>
      <c r="J164" s="114">
        <f>ROUND(H164*I164,0)</f>
        <v>1</v>
      </c>
    </row>
    <row r="165" spans="1:10" x14ac:dyDescent="0.25">
      <c r="A165" s="173">
        <v>4</v>
      </c>
      <c r="B165" s="105" t="s">
        <v>43</v>
      </c>
      <c r="C165" s="101"/>
      <c r="D165" s="101"/>
      <c r="E165" s="124"/>
      <c r="F165" s="157"/>
      <c r="G165" s="178"/>
      <c r="H165" s="114"/>
      <c r="I165" s="127"/>
      <c r="J165" s="114"/>
    </row>
    <row r="166" spans="1:10" ht="31.5" x14ac:dyDescent="0.25">
      <c r="A166" s="170" t="s">
        <v>207</v>
      </c>
      <c r="B166" s="100" t="s">
        <v>44</v>
      </c>
      <c r="C166" s="102" t="s">
        <v>45</v>
      </c>
      <c r="D166" s="102"/>
      <c r="E166" s="124"/>
      <c r="F166" s="157"/>
      <c r="G166" s="178"/>
      <c r="H166" s="114"/>
      <c r="I166" s="127"/>
      <c r="J166" s="114">
        <f>SUM(J167:J168)</f>
        <v>148</v>
      </c>
    </row>
    <row r="167" spans="1:10" x14ac:dyDescent="0.25">
      <c r="A167" s="170"/>
      <c r="B167" s="100"/>
      <c r="C167" s="102"/>
      <c r="D167" s="102"/>
      <c r="E167" s="124">
        <v>5</v>
      </c>
      <c r="F167" s="157" t="str">
        <f>VLOOKUP(E167,Danh_muc_VL_DC_TB!$A$4:$G$8,2)</f>
        <v>Máy vi tính PC</v>
      </c>
      <c r="G167" s="179" t="str">
        <f>VLOOKUP(E167,Danh_muc_VL_DC_TB!$A$4:$G$8,3)</f>
        <v>Cái</v>
      </c>
      <c r="H167" s="114">
        <f>VLOOKUP(E167,Danh_muc_VL_DC_TB!$A$4:$G$8,7)</f>
        <v>6000</v>
      </c>
      <c r="I167" s="127">
        <v>2.4E-2</v>
      </c>
      <c r="J167" s="114">
        <f>ROUND(H167*I167,0)</f>
        <v>144</v>
      </c>
    </row>
    <row r="168" spans="1:10" x14ac:dyDescent="0.25">
      <c r="A168" s="170"/>
      <c r="B168" s="100"/>
      <c r="C168" s="102"/>
      <c r="D168" s="102"/>
      <c r="E168" s="124">
        <v>3</v>
      </c>
      <c r="F168" s="157" t="str">
        <f>VLOOKUP(E168,Danh_muc_VL_DC_TB!$A$4:$G$8,2)</f>
        <v>Máy in A4</v>
      </c>
      <c r="G168" s="179" t="str">
        <f>VLOOKUP(E168,Danh_muc_VL_DC_TB!$A$4:$G$8,3)</f>
        <v>Cái</v>
      </c>
      <c r="H168" s="114">
        <f>VLOOKUP(E168,Danh_muc_VL_DC_TB!$A$4:$G$8,7)</f>
        <v>2400</v>
      </c>
      <c r="I168" s="127">
        <v>1.5E-3</v>
      </c>
      <c r="J168" s="114">
        <f>ROUND(H168*I168,0)</f>
        <v>4</v>
      </c>
    </row>
    <row r="169" spans="1:10" ht="47.25" x14ac:dyDescent="0.25">
      <c r="A169" s="170" t="s">
        <v>208</v>
      </c>
      <c r="B169" s="100" t="s">
        <v>46</v>
      </c>
      <c r="C169" s="102" t="s">
        <v>47</v>
      </c>
      <c r="D169" s="102"/>
      <c r="E169" s="124"/>
      <c r="F169" s="157"/>
      <c r="G169" s="178"/>
      <c r="H169" s="114"/>
      <c r="I169" s="127"/>
      <c r="J169" s="114">
        <f>SUM(J170:J172)</f>
        <v>176</v>
      </c>
    </row>
    <row r="170" spans="1:10" ht="31.5" x14ac:dyDescent="0.25">
      <c r="A170" s="170"/>
      <c r="B170" s="100"/>
      <c r="C170" s="102"/>
      <c r="D170" s="102"/>
      <c r="E170" s="124">
        <v>2</v>
      </c>
      <c r="F170" s="157" t="str">
        <f>VLOOKUP(E170,Danh_muc_VL_DC_TB!$A$4:$G$8,2)</f>
        <v>Máy điều hòa nhiệt độ 12.000 BTU</v>
      </c>
      <c r="G170" s="179" t="str">
        <f>VLOOKUP(E170,Danh_muc_VL_DC_TB!$A$4:$G$8,3)</f>
        <v>Cái</v>
      </c>
      <c r="H170" s="114">
        <f>VLOOKUP(E170,Danh_muc_VL_DC_TB!$A$4:$G$8,7)</f>
        <v>3948</v>
      </c>
      <c r="I170" s="127">
        <v>4.0000000000000001E-3</v>
      </c>
      <c r="J170" s="114">
        <f>ROUND(H170*I170,0)</f>
        <v>16</v>
      </c>
    </row>
    <row r="171" spans="1:10" x14ac:dyDescent="0.25">
      <c r="A171" s="170"/>
      <c r="B171" s="100"/>
      <c r="C171" s="102"/>
      <c r="D171" s="102"/>
      <c r="E171" s="124">
        <v>5</v>
      </c>
      <c r="F171" s="157" t="str">
        <f>VLOOKUP(E171,Danh_muc_VL_DC_TB!$A$4:$G$8,2)</f>
        <v>Máy vi tính PC</v>
      </c>
      <c r="G171" s="179" t="str">
        <f>VLOOKUP(E171,Danh_muc_VL_DC_TB!$A$4:$G$8,3)</f>
        <v>Cái</v>
      </c>
      <c r="H171" s="114">
        <f>VLOOKUP(E171,Danh_muc_VL_DC_TB!$A$4:$G$8,7)</f>
        <v>6000</v>
      </c>
      <c r="I171" s="127">
        <v>1.7999999999999999E-2</v>
      </c>
      <c r="J171" s="114">
        <f>ROUND(H171*I171,0)</f>
        <v>108</v>
      </c>
    </row>
    <row r="172" spans="1:10" x14ac:dyDescent="0.25">
      <c r="A172" s="170"/>
      <c r="B172" s="100"/>
      <c r="C172" s="102"/>
      <c r="D172" s="102"/>
      <c r="E172" s="124">
        <v>1</v>
      </c>
      <c r="F172" s="157" t="str">
        <f>VLOOKUP(E172,Danh_muc_VL_DC_TB!$A$4:$G$8,2)</f>
        <v>Bộ máy chủ lưu trữ số liệu</v>
      </c>
      <c r="G172" s="179" t="str">
        <f>VLOOKUP(E172,Danh_muc_VL_DC_TB!$A$4:$G$8,3)</f>
        <v>Cái</v>
      </c>
      <c r="H172" s="114">
        <f>VLOOKUP(E172,Danh_muc_VL_DC_TB!$A$4:$G$8,7)</f>
        <v>172560</v>
      </c>
      <c r="I172" s="127">
        <v>2.9999999999999997E-4</v>
      </c>
      <c r="J172" s="114">
        <f>ROUND(H172*I172,0)</f>
        <v>52</v>
      </c>
    </row>
    <row r="173" spans="1:10" x14ac:dyDescent="0.25">
      <c r="A173" s="237" t="s">
        <v>215</v>
      </c>
      <c r="B173" s="238" t="s">
        <v>433</v>
      </c>
      <c r="C173" s="242" t="s">
        <v>19</v>
      </c>
      <c r="D173" s="102" t="s">
        <v>20</v>
      </c>
      <c r="E173" s="124"/>
      <c r="F173" s="157"/>
      <c r="G173" s="178"/>
      <c r="H173" s="114"/>
      <c r="I173" s="127"/>
      <c r="J173" s="114">
        <f>SUM(J176,J185)</f>
        <v>19</v>
      </c>
    </row>
    <row r="174" spans="1:10" x14ac:dyDescent="0.25">
      <c r="A174" s="237"/>
      <c r="B174" s="238"/>
      <c r="C174" s="242"/>
      <c r="D174" s="102" t="s">
        <v>21</v>
      </c>
      <c r="E174" s="124"/>
      <c r="F174" s="157"/>
      <c r="G174" s="178"/>
      <c r="H174" s="114"/>
      <c r="I174" s="127"/>
      <c r="J174" s="114">
        <f>SUM(J179,J188)</f>
        <v>25</v>
      </c>
    </row>
    <row r="175" spans="1:10" x14ac:dyDescent="0.25">
      <c r="A175" s="237"/>
      <c r="B175" s="238"/>
      <c r="C175" s="242"/>
      <c r="D175" s="102" t="s">
        <v>22</v>
      </c>
      <c r="E175" s="124"/>
      <c r="F175" s="157"/>
      <c r="G175" s="178"/>
      <c r="H175" s="114"/>
      <c r="I175" s="127"/>
      <c r="J175" s="114">
        <f>SUM(J182,J191)</f>
        <v>32</v>
      </c>
    </row>
    <row r="176" spans="1:10" ht="15.75" customHeight="1" x14ac:dyDescent="0.25">
      <c r="A176" s="243" t="s">
        <v>304</v>
      </c>
      <c r="B176" s="222" t="s">
        <v>298</v>
      </c>
      <c r="C176" s="225" t="s">
        <v>19</v>
      </c>
      <c r="D176" s="102" t="s">
        <v>20</v>
      </c>
      <c r="E176" s="124"/>
      <c r="F176" s="157"/>
      <c r="G176" s="178"/>
      <c r="H176" s="114"/>
      <c r="I176" s="127"/>
      <c r="J176" s="114">
        <f>SUM(J177:J178)</f>
        <v>14</v>
      </c>
    </row>
    <row r="177" spans="1:10" x14ac:dyDescent="0.25">
      <c r="A177" s="220"/>
      <c r="B177" s="223"/>
      <c r="C177" s="226"/>
      <c r="D177" s="102"/>
      <c r="E177" s="124">
        <v>5</v>
      </c>
      <c r="F177" s="157" t="str">
        <f>VLOOKUP(E177,Danh_muc_VL_DC_TB!$A$4:$G$8,2)</f>
        <v>Máy vi tính PC</v>
      </c>
      <c r="G177" s="179" t="str">
        <f>VLOOKUP(E177,Danh_muc_VL_DC_TB!$A$4:$G$8,3)</f>
        <v>Cái</v>
      </c>
      <c r="H177" s="114">
        <f>VLOOKUP(E177,Danh_muc_VL_DC_TB!$A$4:$G$8,7)</f>
        <v>6000</v>
      </c>
      <c r="I177" s="127">
        <f>ROUND(I180*0.8,4)</f>
        <v>2.3999999999999998E-3</v>
      </c>
      <c r="J177" s="114">
        <f>ROUND(H177*I177,0)</f>
        <v>14</v>
      </c>
    </row>
    <row r="178" spans="1:10" x14ac:dyDescent="0.25">
      <c r="A178" s="220"/>
      <c r="B178" s="223"/>
      <c r="C178" s="226"/>
      <c r="D178" s="102"/>
      <c r="E178" s="124"/>
      <c r="F178" s="157" t="s">
        <v>428</v>
      </c>
      <c r="G178" s="178"/>
      <c r="H178" s="114"/>
      <c r="I178" s="127"/>
      <c r="J178" s="114">
        <f>ROUND(SUM(J177)*3%,0)</f>
        <v>0</v>
      </c>
    </row>
    <row r="179" spans="1:10" x14ac:dyDescent="0.25">
      <c r="A179" s="220"/>
      <c r="B179" s="223"/>
      <c r="C179" s="226"/>
      <c r="D179" s="102" t="s">
        <v>21</v>
      </c>
      <c r="E179" s="124"/>
      <c r="F179" s="157"/>
      <c r="G179" s="178"/>
      <c r="H179" s="114"/>
      <c r="I179" s="127"/>
      <c r="J179" s="114">
        <f>SUM(J180:J181)</f>
        <v>19</v>
      </c>
    </row>
    <row r="180" spans="1:10" x14ac:dyDescent="0.25">
      <c r="A180" s="220"/>
      <c r="B180" s="223"/>
      <c r="C180" s="226"/>
      <c r="D180" s="102"/>
      <c r="E180" s="124">
        <v>5</v>
      </c>
      <c r="F180" s="157" t="str">
        <f>VLOOKUP(E180,Danh_muc_VL_DC_TB!$A$4:$G$8,2)</f>
        <v>Máy vi tính PC</v>
      </c>
      <c r="G180" s="179" t="str">
        <f>VLOOKUP(E180,Danh_muc_VL_DC_TB!$A$4:$G$8,3)</f>
        <v>Cái</v>
      </c>
      <c r="H180" s="114">
        <f>VLOOKUP(E180,Danh_muc_VL_DC_TB!$A$4:$G$8,7)</f>
        <v>6000</v>
      </c>
      <c r="I180" s="127">
        <v>3.0000000000000001E-3</v>
      </c>
      <c r="J180" s="114">
        <f>ROUND(H180*I180,0)</f>
        <v>18</v>
      </c>
    </row>
    <row r="181" spans="1:10" x14ac:dyDescent="0.25">
      <c r="A181" s="220"/>
      <c r="B181" s="223"/>
      <c r="C181" s="226"/>
      <c r="D181" s="102"/>
      <c r="E181" s="124"/>
      <c r="F181" s="157" t="s">
        <v>428</v>
      </c>
      <c r="G181" s="178"/>
      <c r="H181" s="114"/>
      <c r="I181" s="127"/>
      <c r="J181" s="114">
        <f>ROUND(SUM(J180)*3%,0)</f>
        <v>1</v>
      </c>
    </row>
    <row r="182" spans="1:10" x14ac:dyDescent="0.25">
      <c r="A182" s="220"/>
      <c r="B182" s="223"/>
      <c r="C182" s="226"/>
      <c r="D182" s="102" t="s">
        <v>22</v>
      </c>
      <c r="E182" s="124"/>
      <c r="F182" s="157"/>
      <c r="G182" s="178"/>
      <c r="H182" s="114"/>
      <c r="I182" s="127"/>
      <c r="J182" s="114">
        <f>SUM(J183:J184)</f>
        <v>24</v>
      </c>
    </row>
    <row r="183" spans="1:10" x14ac:dyDescent="0.25">
      <c r="A183" s="220"/>
      <c r="B183" s="223"/>
      <c r="C183" s="226"/>
      <c r="D183" s="102"/>
      <c r="E183" s="124">
        <v>5</v>
      </c>
      <c r="F183" s="157" t="str">
        <f>VLOOKUP(E183,Danh_muc_VL_DC_TB!$A$4:$G$8,2)</f>
        <v>Máy vi tính PC</v>
      </c>
      <c r="G183" s="179" t="str">
        <f>VLOOKUP(E183,Danh_muc_VL_DC_TB!$A$4:$G$8,3)</f>
        <v>Cái</v>
      </c>
      <c r="H183" s="114">
        <f>VLOOKUP(E183,Danh_muc_VL_DC_TB!$A$4:$G$8,7)</f>
        <v>6000</v>
      </c>
      <c r="I183" s="127">
        <f>ROUND(I180*1.3,4)</f>
        <v>3.8999999999999998E-3</v>
      </c>
      <c r="J183" s="114">
        <f>ROUND(H183*I183,0)</f>
        <v>23</v>
      </c>
    </row>
    <row r="184" spans="1:10" x14ac:dyDescent="0.25">
      <c r="A184" s="244"/>
      <c r="B184" s="224"/>
      <c r="C184" s="227"/>
      <c r="D184" s="102"/>
      <c r="E184" s="124"/>
      <c r="F184" s="157" t="s">
        <v>428</v>
      </c>
      <c r="G184" s="178"/>
      <c r="H184" s="114"/>
      <c r="I184" s="127"/>
      <c r="J184" s="114">
        <f>ROUND(SUM(J183)*3%,0)</f>
        <v>1</v>
      </c>
    </row>
    <row r="185" spans="1:10" ht="15.75" customHeight="1" x14ac:dyDescent="0.25">
      <c r="A185" s="243" t="s">
        <v>305</v>
      </c>
      <c r="B185" s="222" t="s">
        <v>299</v>
      </c>
      <c r="C185" s="225" t="s">
        <v>19</v>
      </c>
      <c r="D185" s="102" t="s">
        <v>20</v>
      </c>
      <c r="E185" s="124"/>
      <c r="F185" s="157"/>
      <c r="G185" s="178"/>
      <c r="H185" s="114"/>
      <c r="I185" s="127"/>
      <c r="J185" s="114">
        <f>SUM(J186:J187)</f>
        <v>5</v>
      </c>
    </row>
    <row r="186" spans="1:10" x14ac:dyDescent="0.25">
      <c r="A186" s="220"/>
      <c r="B186" s="223"/>
      <c r="C186" s="226"/>
      <c r="D186" s="102"/>
      <c r="E186" s="124">
        <v>5</v>
      </c>
      <c r="F186" s="157" t="str">
        <f>VLOOKUP(E186,Danh_muc_VL_DC_TB!$A$4:$G$8,2)</f>
        <v>Máy vi tính PC</v>
      </c>
      <c r="G186" s="179" t="str">
        <f>VLOOKUP(E186,Danh_muc_VL_DC_TB!$A$4:$G$8,3)</f>
        <v>Cái</v>
      </c>
      <c r="H186" s="114">
        <f>VLOOKUP(E186,Danh_muc_VL_DC_TB!$A$4:$G$8,7)</f>
        <v>6000</v>
      </c>
      <c r="I186" s="127">
        <f>ROUND(I189*0.8,4)</f>
        <v>8.0000000000000004E-4</v>
      </c>
      <c r="J186" s="114">
        <f>ROUND(H186*I186,0)</f>
        <v>5</v>
      </c>
    </row>
    <row r="187" spans="1:10" x14ac:dyDescent="0.25">
      <c r="A187" s="220"/>
      <c r="B187" s="223"/>
      <c r="C187" s="226"/>
      <c r="D187" s="102"/>
      <c r="E187" s="124"/>
      <c r="F187" s="157" t="s">
        <v>428</v>
      </c>
      <c r="G187" s="178"/>
      <c r="H187" s="114"/>
      <c r="I187" s="127"/>
      <c r="J187" s="114">
        <f>ROUND(SUM(J186)*3%,0)</f>
        <v>0</v>
      </c>
    </row>
    <row r="188" spans="1:10" x14ac:dyDescent="0.25">
      <c r="A188" s="220"/>
      <c r="B188" s="223"/>
      <c r="C188" s="226"/>
      <c r="D188" s="102" t="s">
        <v>21</v>
      </c>
      <c r="E188" s="124"/>
      <c r="F188" s="157"/>
      <c r="G188" s="178"/>
      <c r="H188" s="114"/>
      <c r="I188" s="127"/>
      <c r="J188" s="114">
        <f>SUM(J189:J190)</f>
        <v>6</v>
      </c>
    </row>
    <row r="189" spans="1:10" x14ac:dyDescent="0.25">
      <c r="A189" s="220"/>
      <c r="B189" s="223"/>
      <c r="C189" s="226"/>
      <c r="D189" s="102"/>
      <c r="E189" s="124">
        <v>5</v>
      </c>
      <c r="F189" s="157" t="str">
        <f>VLOOKUP(E189,Danh_muc_VL_DC_TB!$A$4:$G$8,2)</f>
        <v>Máy vi tính PC</v>
      </c>
      <c r="G189" s="179" t="str">
        <f>VLOOKUP(E189,Danh_muc_VL_DC_TB!$A$4:$G$8,3)</f>
        <v>Cái</v>
      </c>
      <c r="H189" s="114">
        <f>VLOOKUP(E189,Danh_muc_VL_DC_TB!$A$4:$G$8,7)</f>
        <v>6000</v>
      </c>
      <c r="I189" s="127">
        <v>1E-3</v>
      </c>
      <c r="J189" s="114">
        <f>ROUND(H189*I189,0)</f>
        <v>6</v>
      </c>
    </row>
    <row r="190" spans="1:10" x14ac:dyDescent="0.25">
      <c r="A190" s="220"/>
      <c r="B190" s="223"/>
      <c r="C190" s="226"/>
      <c r="D190" s="102"/>
      <c r="E190" s="124"/>
      <c r="F190" s="157" t="s">
        <v>428</v>
      </c>
      <c r="G190" s="178"/>
      <c r="H190" s="114"/>
      <c r="I190" s="127"/>
      <c r="J190" s="114">
        <f>ROUND(SUM(J189)*3%,0)</f>
        <v>0</v>
      </c>
    </row>
    <row r="191" spans="1:10" x14ac:dyDescent="0.25">
      <c r="A191" s="220"/>
      <c r="B191" s="223"/>
      <c r="C191" s="226"/>
      <c r="D191" s="102" t="s">
        <v>22</v>
      </c>
      <c r="E191" s="124"/>
      <c r="F191" s="157"/>
      <c r="G191" s="178"/>
      <c r="H191" s="114"/>
      <c r="I191" s="127"/>
      <c r="J191" s="114">
        <f>SUM(J192:J193)</f>
        <v>8</v>
      </c>
    </row>
    <row r="192" spans="1:10" x14ac:dyDescent="0.25">
      <c r="A192" s="220"/>
      <c r="B192" s="223"/>
      <c r="C192" s="226"/>
      <c r="D192" s="102"/>
      <c r="E192" s="124">
        <v>5</v>
      </c>
      <c r="F192" s="157" t="str">
        <f>VLOOKUP(E192,Danh_muc_VL_DC_TB!$A$4:$G$8,2)</f>
        <v>Máy vi tính PC</v>
      </c>
      <c r="G192" s="179" t="str">
        <f>VLOOKUP(E192,Danh_muc_VL_DC_TB!$A$4:$G$8,3)</f>
        <v>Cái</v>
      </c>
      <c r="H192" s="114">
        <f>VLOOKUP(E192,Danh_muc_VL_DC_TB!$A$4:$G$8,7)</f>
        <v>6000</v>
      </c>
      <c r="I192" s="127">
        <f>ROUND(I189*1.3,4)</f>
        <v>1.2999999999999999E-3</v>
      </c>
      <c r="J192" s="114">
        <f>ROUND(H192*I192,0)</f>
        <v>8</v>
      </c>
    </row>
    <row r="193" spans="1:10" x14ac:dyDescent="0.25">
      <c r="A193" s="244"/>
      <c r="B193" s="224"/>
      <c r="C193" s="227"/>
      <c r="D193" s="102"/>
      <c r="E193" s="124"/>
      <c r="F193" s="157" t="s">
        <v>428</v>
      </c>
      <c r="G193" s="178"/>
      <c r="H193" s="114"/>
      <c r="I193" s="127"/>
      <c r="J193" s="114">
        <f>ROUND(SUM(J192)*3%,0)</f>
        <v>0</v>
      </c>
    </row>
    <row r="194" spans="1:10" ht="31.5" x14ac:dyDescent="0.25">
      <c r="A194" s="170" t="s">
        <v>216</v>
      </c>
      <c r="B194" s="100" t="s">
        <v>434</v>
      </c>
      <c r="C194" s="102" t="s">
        <v>45</v>
      </c>
      <c r="D194" s="102"/>
      <c r="E194" s="124"/>
      <c r="F194" s="157"/>
      <c r="G194" s="178"/>
      <c r="H194" s="114"/>
      <c r="I194" s="127"/>
      <c r="J194" s="114">
        <v>0</v>
      </c>
    </row>
    <row r="195" spans="1:10" ht="31.5" x14ac:dyDescent="0.25">
      <c r="A195" s="170" t="s">
        <v>217</v>
      </c>
      <c r="B195" s="100" t="s">
        <v>49</v>
      </c>
      <c r="C195" s="102" t="s">
        <v>29</v>
      </c>
      <c r="D195" s="102"/>
      <c r="E195" s="124"/>
      <c r="F195" s="157"/>
      <c r="G195" s="178"/>
      <c r="H195" s="114"/>
      <c r="I195" s="127"/>
      <c r="J195" s="114">
        <v>0</v>
      </c>
    </row>
    <row r="196" spans="1:10" x14ac:dyDescent="0.25">
      <c r="A196" s="173" t="s">
        <v>218</v>
      </c>
      <c r="B196" s="105" t="s">
        <v>50</v>
      </c>
      <c r="C196" s="101"/>
      <c r="D196" s="101"/>
      <c r="E196" s="124"/>
      <c r="F196" s="157"/>
      <c r="G196" s="178"/>
      <c r="H196" s="114"/>
      <c r="I196" s="127"/>
      <c r="J196" s="114"/>
    </row>
    <row r="197" spans="1:10" x14ac:dyDescent="0.25">
      <c r="A197" s="170" t="s">
        <v>219</v>
      </c>
      <c r="B197" s="100" t="s">
        <v>50</v>
      </c>
      <c r="C197" s="102"/>
      <c r="D197" s="102"/>
      <c r="E197" s="124"/>
      <c r="F197" s="157"/>
      <c r="G197" s="178"/>
      <c r="H197" s="114"/>
      <c r="I197" s="127"/>
      <c r="J197" s="114"/>
    </row>
    <row r="198" spans="1:10" x14ac:dyDescent="0.25">
      <c r="A198" s="170"/>
      <c r="B198" s="100" t="s">
        <v>306</v>
      </c>
      <c r="C198" s="102" t="s">
        <v>51</v>
      </c>
      <c r="D198" s="102" t="s">
        <v>309</v>
      </c>
      <c r="E198" s="124"/>
      <c r="F198" s="157"/>
      <c r="G198" s="178"/>
      <c r="H198" s="114"/>
      <c r="I198" s="127"/>
      <c r="J198" s="114">
        <f>SUM(J199)</f>
        <v>79</v>
      </c>
    </row>
    <row r="199" spans="1:10" ht="31.5" x14ac:dyDescent="0.25">
      <c r="A199" s="170"/>
      <c r="B199" s="100"/>
      <c r="C199" s="102"/>
      <c r="D199" s="102"/>
      <c r="E199" s="124">
        <v>2</v>
      </c>
      <c r="F199" s="157" t="str">
        <f>VLOOKUP(E199,Danh_muc_VL_DC_TB!$A$4:$G$8,2)</f>
        <v>Máy điều hòa nhiệt độ 12.000 BTU</v>
      </c>
      <c r="G199" s="178" t="str">
        <f>VLOOKUP(E199,Danh_muc_VL_DC_TB!$A$4:$G$8,3)</f>
        <v>Cái</v>
      </c>
      <c r="H199" s="114">
        <f>VLOOKUP(E199,Danh_muc_VL_DC_TB!$A$4:$G$8,7)</f>
        <v>3948</v>
      </c>
      <c r="I199" s="127">
        <v>0.02</v>
      </c>
      <c r="J199" s="114">
        <f>ROUND(H199*I199,0)</f>
        <v>79</v>
      </c>
    </row>
    <row r="200" spans="1:10" x14ac:dyDescent="0.25">
      <c r="A200" s="170"/>
      <c r="B200" s="100" t="s">
        <v>307</v>
      </c>
      <c r="C200" s="102" t="s">
        <v>51</v>
      </c>
      <c r="D200" s="102" t="s">
        <v>310</v>
      </c>
      <c r="E200" s="124"/>
      <c r="F200" s="157"/>
      <c r="G200" s="178"/>
      <c r="H200" s="114"/>
      <c r="I200" s="127"/>
      <c r="J200" s="114">
        <f>SUM(J201)</f>
        <v>95</v>
      </c>
    </row>
    <row r="201" spans="1:10" ht="31.5" x14ac:dyDescent="0.25">
      <c r="A201" s="170"/>
      <c r="B201" s="100"/>
      <c r="C201" s="102"/>
      <c r="D201" s="102"/>
      <c r="E201" s="124">
        <v>2</v>
      </c>
      <c r="F201" s="157" t="str">
        <f>VLOOKUP(E201,Danh_muc_VL_DC_TB!$A$4:$G$8,2)</f>
        <v>Máy điều hòa nhiệt độ 12.000 BTU</v>
      </c>
      <c r="G201" s="178" t="str">
        <f>VLOOKUP(E201,Danh_muc_VL_DC_TB!$A$4:$G$8,3)</f>
        <v>Cái</v>
      </c>
      <c r="H201" s="114">
        <f>VLOOKUP(E201,Danh_muc_VL_DC_TB!$A$4:$G$8,7)</f>
        <v>3948</v>
      </c>
      <c r="I201" s="127">
        <f>ROUND(I199*1.2,3)</f>
        <v>2.4E-2</v>
      </c>
      <c r="J201" s="114">
        <f>ROUND(H201*I201,0)</f>
        <v>95</v>
      </c>
    </row>
    <row r="202" spans="1:10" x14ac:dyDescent="0.25">
      <c r="A202" s="170"/>
      <c r="B202" s="100" t="s">
        <v>308</v>
      </c>
      <c r="C202" s="102" t="s">
        <v>51</v>
      </c>
      <c r="D202" s="102" t="s">
        <v>311</v>
      </c>
      <c r="E202" s="124"/>
      <c r="F202" s="157"/>
      <c r="G202" s="178"/>
      <c r="H202" s="114"/>
      <c r="I202" s="127"/>
      <c r="J202" s="114">
        <f>SUM(J203)</f>
        <v>118</v>
      </c>
    </row>
    <row r="203" spans="1:10" ht="31.5" x14ac:dyDescent="0.25">
      <c r="A203" s="170"/>
      <c r="B203" s="100"/>
      <c r="C203" s="102"/>
      <c r="D203" s="102"/>
      <c r="E203" s="124">
        <v>2</v>
      </c>
      <c r="F203" s="157" t="str">
        <f>VLOOKUP(E203,Danh_muc_VL_DC_TB!$A$4:$G$8,2)</f>
        <v>Máy điều hòa nhiệt độ 12.000 BTU</v>
      </c>
      <c r="G203" s="178" t="str">
        <f>VLOOKUP(E203,Danh_muc_VL_DC_TB!$A$4:$G$8,3)</f>
        <v>Cái</v>
      </c>
      <c r="H203" s="114">
        <f>VLOOKUP(E203,Danh_muc_VL_DC_TB!$A$4:$G$8,7)</f>
        <v>3948</v>
      </c>
      <c r="I203" s="127">
        <f>ROUND(I199*1.5,3)</f>
        <v>0.03</v>
      </c>
      <c r="J203" s="114">
        <f>ROUND(H203*I203,0)</f>
        <v>118</v>
      </c>
    </row>
    <row r="204" spans="1:10" x14ac:dyDescent="0.25">
      <c r="A204" s="170" t="s">
        <v>220</v>
      </c>
      <c r="B204" s="100" t="s">
        <v>52</v>
      </c>
      <c r="C204" s="102"/>
      <c r="D204" s="102"/>
      <c r="E204" s="124"/>
      <c r="F204" s="157"/>
      <c r="G204" s="178"/>
      <c r="H204" s="114"/>
      <c r="I204" s="127"/>
      <c r="J204" s="114"/>
    </row>
    <row r="205" spans="1:10" x14ac:dyDescent="0.25">
      <c r="A205" s="170"/>
      <c r="B205" s="100" t="s">
        <v>306</v>
      </c>
      <c r="C205" s="102" t="s">
        <v>53</v>
      </c>
      <c r="D205" s="102" t="s">
        <v>309</v>
      </c>
      <c r="E205" s="124"/>
      <c r="F205" s="157"/>
      <c r="G205" s="178"/>
      <c r="H205" s="114"/>
      <c r="I205" s="127"/>
      <c r="J205" s="114">
        <f>SUM(J206:J208)</f>
        <v>862</v>
      </c>
    </row>
    <row r="206" spans="1:10" ht="31.5" x14ac:dyDescent="0.25">
      <c r="A206" s="170"/>
      <c r="B206" s="100"/>
      <c r="C206" s="102"/>
      <c r="D206" s="102"/>
      <c r="E206" s="124">
        <v>2</v>
      </c>
      <c r="F206" s="157" t="str">
        <f>VLOOKUP(E206,Danh_muc_VL_DC_TB!$A$4:$G$8,2)</f>
        <v>Máy điều hòa nhiệt độ 12.000 BTU</v>
      </c>
      <c r="G206" s="178" t="str">
        <f>VLOOKUP(E206,Danh_muc_VL_DC_TB!$A$4:$G$8,3)</f>
        <v>Cái</v>
      </c>
      <c r="H206" s="114">
        <f>VLOOKUP(E206,Danh_muc_VL_DC_TB!$A$4:$G$8,7)</f>
        <v>3948</v>
      </c>
      <c r="I206" s="127">
        <v>0.03</v>
      </c>
      <c r="J206" s="114">
        <f>ROUND(H206*I206,0)</f>
        <v>118</v>
      </c>
    </row>
    <row r="207" spans="1:10" x14ac:dyDescent="0.25">
      <c r="A207" s="170"/>
      <c r="B207" s="100"/>
      <c r="C207" s="102"/>
      <c r="D207" s="102"/>
      <c r="E207" s="124">
        <v>5</v>
      </c>
      <c r="F207" s="157" t="str">
        <f>VLOOKUP(E207,Danh_muc_VL_DC_TB!$A$4:$G$8,2)</f>
        <v>Máy vi tính PC</v>
      </c>
      <c r="G207" s="178" t="str">
        <f>VLOOKUP(E207,Danh_muc_VL_DC_TB!$A$4:$G$8,3)</f>
        <v>Cái</v>
      </c>
      <c r="H207" s="114">
        <f>VLOOKUP(E207,Danh_muc_VL_DC_TB!$A$4:$G$8,7)</f>
        <v>6000</v>
      </c>
      <c r="I207" s="127">
        <v>0.12</v>
      </c>
      <c r="J207" s="114">
        <f>ROUND(H207*I207,0)</f>
        <v>720</v>
      </c>
    </row>
    <row r="208" spans="1:10" x14ac:dyDescent="0.25">
      <c r="A208" s="170"/>
      <c r="B208" s="100"/>
      <c r="C208" s="102"/>
      <c r="D208" s="102"/>
      <c r="E208" s="124">
        <v>3</v>
      </c>
      <c r="F208" s="157" t="str">
        <f>VLOOKUP(E208,Danh_muc_VL_DC_TB!$A$4:$G$8,2)</f>
        <v>Máy in A4</v>
      </c>
      <c r="G208" s="178" t="str">
        <f>VLOOKUP(E208,Danh_muc_VL_DC_TB!$A$4:$G$8,3)</f>
        <v>Cái</v>
      </c>
      <c r="H208" s="114">
        <f>VLOOKUP(E208,Danh_muc_VL_DC_TB!$A$4:$G$8,7)</f>
        <v>2400</v>
      </c>
      <c r="I208" s="127">
        <v>0.01</v>
      </c>
      <c r="J208" s="114">
        <f>ROUND(H208*I208,0)</f>
        <v>24</v>
      </c>
    </row>
    <row r="209" spans="1:10" x14ac:dyDescent="0.25">
      <c r="A209" s="170"/>
      <c r="B209" s="100" t="s">
        <v>307</v>
      </c>
      <c r="C209" s="102" t="s">
        <v>53</v>
      </c>
      <c r="D209" s="102" t="s">
        <v>310</v>
      </c>
      <c r="E209" s="124"/>
      <c r="F209" s="157"/>
      <c r="G209" s="178"/>
      <c r="H209" s="114"/>
      <c r="I209" s="127"/>
      <c r="J209" s="114">
        <f>SUM(J210:J212)</f>
        <v>1035</v>
      </c>
    </row>
    <row r="210" spans="1:10" ht="31.5" x14ac:dyDescent="0.25">
      <c r="A210" s="170"/>
      <c r="B210" s="100"/>
      <c r="C210" s="102"/>
      <c r="D210" s="102"/>
      <c r="E210" s="124">
        <v>2</v>
      </c>
      <c r="F210" s="157" t="str">
        <f>VLOOKUP(E210,Danh_muc_VL_DC_TB!$A$4:$G$8,2)</f>
        <v>Máy điều hòa nhiệt độ 12.000 BTU</v>
      </c>
      <c r="G210" s="178" t="str">
        <f>VLOOKUP(E210,Danh_muc_VL_DC_TB!$A$4:$G$8,3)</f>
        <v>Cái</v>
      </c>
      <c r="H210" s="114">
        <f>VLOOKUP(E210,Danh_muc_VL_DC_TB!$A$4:$G$8,7)</f>
        <v>3948</v>
      </c>
      <c r="I210" s="127">
        <f>ROUND(I206*1.2,3)</f>
        <v>3.5999999999999997E-2</v>
      </c>
      <c r="J210" s="114">
        <f>ROUND(H210*I210,0)</f>
        <v>142</v>
      </c>
    </row>
    <row r="211" spans="1:10" x14ac:dyDescent="0.25">
      <c r="A211" s="170"/>
      <c r="B211" s="100"/>
      <c r="C211" s="102"/>
      <c r="D211" s="102"/>
      <c r="E211" s="124">
        <v>5</v>
      </c>
      <c r="F211" s="157" t="str">
        <f>VLOOKUP(E211,Danh_muc_VL_DC_TB!$A$4:$G$8,2)</f>
        <v>Máy vi tính PC</v>
      </c>
      <c r="G211" s="178" t="str">
        <f>VLOOKUP(E211,Danh_muc_VL_DC_TB!$A$4:$G$8,3)</f>
        <v>Cái</v>
      </c>
      <c r="H211" s="114">
        <f>VLOOKUP(E211,Danh_muc_VL_DC_TB!$A$4:$G$8,7)</f>
        <v>6000</v>
      </c>
      <c r="I211" s="127">
        <f t="shared" ref="I211:I212" si="13">ROUND(I207*1.2,3)</f>
        <v>0.14399999999999999</v>
      </c>
      <c r="J211" s="114">
        <f>ROUND(H211*I211,0)</f>
        <v>864</v>
      </c>
    </row>
    <row r="212" spans="1:10" x14ac:dyDescent="0.25">
      <c r="A212" s="170"/>
      <c r="B212" s="100"/>
      <c r="C212" s="102"/>
      <c r="D212" s="102"/>
      <c r="E212" s="124">
        <v>3</v>
      </c>
      <c r="F212" s="157" t="str">
        <f>VLOOKUP(E212,Danh_muc_VL_DC_TB!$A$4:$G$8,2)</f>
        <v>Máy in A4</v>
      </c>
      <c r="G212" s="178" t="str">
        <f>VLOOKUP(E212,Danh_muc_VL_DC_TB!$A$4:$G$8,3)</f>
        <v>Cái</v>
      </c>
      <c r="H212" s="114">
        <f>VLOOKUP(E212,Danh_muc_VL_DC_TB!$A$4:$G$8,7)</f>
        <v>2400</v>
      </c>
      <c r="I212" s="127">
        <f t="shared" si="13"/>
        <v>1.2E-2</v>
      </c>
      <c r="J212" s="114">
        <f>ROUND(H212*I212,0)</f>
        <v>29</v>
      </c>
    </row>
    <row r="213" spans="1:10" x14ac:dyDescent="0.25">
      <c r="A213" s="170"/>
      <c r="B213" s="100" t="s">
        <v>308</v>
      </c>
      <c r="C213" s="102" t="s">
        <v>53</v>
      </c>
      <c r="D213" s="102" t="s">
        <v>311</v>
      </c>
      <c r="E213" s="124"/>
      <c r="F213" s="157"/>
      <c r="G213" s="178"/>
      <c r="H213" s="114"/>
      <c r="I213" s="127"/>
      <c r="J213" s="114">
        <f>SUM(J214:J216)</f>
        <v>1294</v>
      </c>
    </row>
    <row r="214" spans="1:10" ht="31.5" x14ac:dyDescent="0.25">
      <c r="A214" s="170"/>
      <c r="B214" s="100"/>
      <c r="C214" s="102"/>
      <c r="D214" s="102"/>
      <c r="E214" s="124">
        <v>2</v>
      </c>
      <c r="F214" s="157" t="str">
        <f>VLOOKUP(E214,Danh_muc_VL_DC_TB!$A$4:$G$8,2)</f>
        <v>Máy điều hòa nhiệt độ 12.000 BTU</v>
      </c>
      <c r="G214" s="178" t="str">
        <f>VLOOKUP(E214,Danh_muc_VL_DC_TB!$A$4:$G$8,3)</f>
        <v>Cái</v>
      </c>
      <c r="H214" s="114">
        <f>VLOOKUP(E214,Danh_muc_VL_DC_TB!$A$4:$G$8,7)</f>
        <v>3948</v>
      </c>
      <c r="I214" s="127">
        <f>ROUND(I206*1.5,3)</f>
        <v>4.4999999999999998E-2</v>
      </c>
      <c r="J214" s="114">
        <f>ROUND(H214*I214,0)</f>
        <v>178</v>
      </c>
    </row>
    <row r="215" spans="1:10" x14ac:dyDescent="0.25">
      <c r="A215" s="170"/>
      <c r="B215" s="100"/>
      <c r="C215" s="102"/>
      <c r="D215" s="102"/>
      <c r="E215" s="124">
        <v>5</v>
      </c>
      <c r="F215" s="157" t="str">
        <f>VLOOKUP(E215,Danh_muc_VL_DC_TB!$A$4:$G$8,2)</f>
        <v>Máy vi tính PC</v>
      </c>
      <c r="G215" s="178" t="str">
        <f>VLOOKUP(E215,Danh_muc_VL_DC_TB!$A$4:$G$8,3)</f>
        <v>Cái</v>
      </c>
      <c r="H215" s="114">
        <f>VLOOKUP(E215,Danh_muc_VL_DC_TB!$A$4:$G$8,7)</f>
        <v>6000</v>
      </c>
      <c r="I215" s="127">
        <f t="shared" ref="I215:I216" si="14">ROUND(I207*1.5,3)</f>
        <v>0.18</v>
      </c>
      <c r="J215" s="114">
        <f>ROUND(H215*I215,0)</f>
        <v>1080</v>
      </c>
    </row>
    <row r="216" spans="1:10" x14ac:dyDescent="0.25">
      <c r="A216" s="170"/>
      <c r="B216" s="100"/>
      <c r="C216" s="102"/>
      <c r="D216" s="102"/>
      <c r="E216" s="124">
        <v>3</v>
      </c>
      <c r="F216" s="157" t="str">
        <f>VLOOKUP(E216,Danh_muc_VL_DC_TB!$A$4:$G$8,2)</f>
        <v>Máy in A4</v>
      </c>
      <c r="G216" s="178" t="str">
        <f>VLOOKUP(E216,Danh_muc_VL_DC_TB!$A$4:$G$8,3)</f>
        <v>Cái</v>
      </c>
      <c r="H216" s="114">
        <f>VLOOKUP(E216,Danh_muc_VL_DC_TB!$A$4:$G$8,7)</f>
        <v>2400</v>
      </c>
      <c r="I216" s="127">
        <f t="shared" si="14"/>
        <v>1.4999999999999999E-2</v>
      </c>
      <c r="J216" s="114">
        <f>ROUND(H216*I216,0)</f>
        <v>36</v>
      </c>
    </row>
    <row r="217" spans="1:10" x14ac:dyDescent="0.25">
      <c r="A217" s="173" t="s">
        <v>221</v>
      </c>
      <c r="B217" s="105" t="s">
        <v>54</v>
      </c>
      <c r="C217" s="101"/>
      <c r="D217" s="101"/>
      <c r="E217" s="124"/>
      <c r="F217" s="157"/>
      <c r="G217" s="178"/>
      <c r="H217" s="114"/>
      <c r="I217" s="127"/>
      <c r="J217" s="114"/>
    </row>
    <row r="218" spans="1:10" ht="31.5" x14ac:dyDescent="0.25">
      <c r="A218" s="170" t="s">
        <v>222</v>
      </c>
      <c r="B218" s="100" t="s">
        <v>435</v>
      </c>
      <c r="C218" s="102"/>
      <c r="D218" s="102"/>
      <c r="E218" s="124"/>
      <c r="F218" s="157"/>
      <c r="G218" s="178"/>
      <c r="H218" s="114"/>
      <c r="I218" s="127"/>
      <c r="J218" s="114"/>
    </row>
    <row r="219" spans="1:10" x14ac:dyDescent="0.25">
      <c r="A219" s="170"/>
      <c r="B219" s="100" t="s">
        <v>306</v>
      </c>
      <c r="C219" s="102" t="s">
        <v>27</v>
      </c>
      <c r="D219" s="102" t="s">
        <v>309</v>
      </c>
      <c r="E219" s="124"/>
      <c r="F219" s="157"/>
      <c r="G219" s="178"/>
      <c r="H219" s="114"/>
      <c r="I219" s="127"/>
      <c r="J219" s="114">
        <v>0</v>
      </c>
    </row>
    <row r="220" spans="1:10" x14ac:dyDescent="0.25">
      <c r="A220" s="170"/>
      <c r="B220" s="100" t="s">
        <v>307</v>
      </c>
      <c r="C220" s="102" t="s">
        <v>27</v>
      </c>
      <c r="D220" s="102" t="s">
        <v>310</v>
      </c>
      <c r="E220" s="124"/>
      <c r="F220" s="157"/>
      <c r="G220" s="178"/>
      <c r="H220" s="114"/>
      <c r="I220" s="127"/>
      <c r="J220" s="114">
        <v>0</v>
      </c>
    </row>
    <row r="221" spans="1:10" x14ac:dyDescent="0.25">
      <c r="A221" s="170"/>
      <c r="B221" s="100" t="s">
        <v>308</v>
      </c>
      <c r="C221" s="102" t="s">
        <v>27</v>
      </c>
      <c r="D221" s="102" t="s">
        <v>311</v>
      </c>
      <c r="E221" s="124"/>
      <c r="F221" s="157"/>
      <c r="G221" s="178"/>
      <c r="H221" s="114"/>
      <c r="I221" s="127"/>
      <c r="J221" s="114">
        <v>0</v>
      </c>
    </row>
    <row r="222" spans="1:10" ht="31.5" x14ac:dyDescent="0.25">
      <c r="A222" s="170" t="s">
        <v>223</v>
      </c>
      <c r="B222" s="100" t="s">
        <v>55</v>
      </c>
      <c r="C222" s="102"/>
      <c r="D222" s="102"/>
      <c r="E222" s="124"/>
      <c r="F222" s="157"/>
      <c r="G222" s="178"/>
      <c r="H222" s="114"/>
      <c r="I222" s="127"/>
      <c r="J222" s="114">
        <v>0</v>
      </c>
    </row>
    <row r="223" spans="1:10" x14ac:dyDescent="0.25">
      <c r="A223" s="173" t="s">
        <v>224</v>
      </c>
      <c r="B223" s="105" t="s">
        <v>56</v>
      </c>
      <c r="C223" s="101"/>
      <c r="D223" s="101"/>
      <c r="E223" s="124"/>
      <c r="F223" s="157"/>
      <c r="G223" s="178"/>
      <c r="H223" s="114"/>
      <c r="I223" s="127"/>
      <c r="J223" s="114"/>
    </row>
    <row r="224" spans="1:10" ht="31.5" x14ac:dyDescent="0.25">
      <c r="A224" s="170" t="s">
        <v>225</v>
      </c>
      <c r="B224" s="100" t="s">
        <v>436</v>
      </c>
      <c r="C224" s="102" t="s">
        <v>45</v>
      </c>
      <c r="D224" s="102"/>
      <c r="E224" s="124"/>
      <c r="F224" s="157"/>
      <c r="G224" s="178"/>
      <c r="H224" s="114"/>
      <c r="I224" s="127"/>
      <c r="J224" s="114">
        <v>0</v>
      </c>
    </row>
    <row r="225" spans="1:10" ht="31.5" x14ac:dyDescent="0.25">
      <c r="A225" s="170" t="s">
        <v>226</v>
      </c>
      <c r="B225" s="100" t="s">
        <v>58</v>
      </c>
      <c r="C225" s="102" t="s">
        <v>45</v>
      </c>
      <c r="D225" s="102"/>
      <c r="E225" s="124"/>
      <c r="F225" s="157"/>
      <c r="G225" s="178"/>
      <c r="H225" s="114"/>
      <c r="I225" s="127"/>
      <c r="J225" s="114">
        <f>SUM(J226:J227)</f>
        <v>1495</v>
      </c>
    </row>
    <row r="226" spans="1:10" ht="31.5" x14ac:dyDescent="0.25">
      <c r="A226" s="170"/>
      <c r="B226" s="100"/>
      <c r="C226" s="102"/>
      <c r="D226" s="102"/>
      <c r="E226" s="124">
        <v>2</v>
      </c>
      <c r="F226" s="157" t="str">
        <f>VLOOKUP(E226,Danh_muc_VL_DC_TB!$A$4:$G$8,2)</f>
        <v>Máy điều hòa nhiệt độ 12.000 BTU</v>
      </c>
      <c r="G226" s="178" t="str">
        <f>VLOOKUP(E226,Danh_muc_VL_DC_TB!$A$4:$G$8,3)</f>
        <v>Cái</v>
      </c>
      <c r="H226" s="114">
        <f>VLOOKUP(E226,Danh_muc_VL_DC_TB!$A$4:$G$8,7)</f>
        <v>3948</v>
      </c>
      <c r="I226" s="127">
        <v>8.6999999999999994E-2</v>
      </c>
      <c r="J226" s="114">
        <f>ROUND(H226*I226,0)</f>
        <v>343</v>
      </c>
    </row>
    <row r="227" spans="1:10" x14ac:dyDescent="0.25">
      <c r="A227" s="170"/>
      <c r="B227" s="100"/>
      <c r="C227" s="102"/>
      <c r="D227" s="102"/>
      <c r="E227" s="124">
        <v>5</v>
      </c>
      <c r="F227" s="157" t="str">
        <f>VLOOKUP(E227,Danh_muc_VL_DC_TB!$A$4:$G$8,2)</f>
        <v>Máy vi tính PC</v>
      </c>
      <c r="G227" s="178" t="str">
        <f>VLOOKUP(E227,Danh_muc_VL_DC_TB!$A$4:$G$8,3)</f>
        <v>Cái</v>
      </c>
      <c r="H227" s="114">
        <f>VLOOKUP(E227,Danh_muc_VL_DC_TB!$A$4:$G$8,7)</f>
        <v>6000</v>
      </c>
      <c r="I227" s="127">
        <v>0.192</v>
      </c>
      <c r="J227" s="114">
        <f>ROUND(H227*I227,0)</f>
        <v>1152</v>
      </c>
    </row>
    <row r="228" spans="1:10" x14ac:dyDescent="0.25">
      <c r="A228" s="170" t="s">
        <v>227</v>
      </c>
      <c r="B228" s="100" t="s">
        <v>59</v>
      </c>
      <c r="C228" s="102" t="s">
        <v>47</v>
      </c>
      <c r="D228" s="102"/>
      <c r="E228" s="124"/>
      <c r="F228" s="157"/>
      <c r="G228" s="178"/>
      <c r="H228" s="114"/>
      <c r="I228" s="127"/>
      <c r="J228" s="114">
        <f>SUM(J229:J231)</f>
        <v>176</v>
      </c>
    </row>
    <row r="229" spans="1:10" ht="31.5" x14ac:dyDescent="0.25">
      <c r="A229" s="170"/>
      <c r="B229" s="100"/>
      <c r="C229" s="102"/>
      <c r="D229" s="102"/>
      <c r="E229" s="124">
        <v>2</v>
      </c>
      <c r="F229" s="157" t="str">
        <f>VLOOKUP(E229,Danh_muc_VL_DC_TB!$A$4:$G$8,2)</f>
        <v>Máy điều hòa nhiệt độ 12.000 BTU</v>
      </c>
      <c r="G229" s="178" t="str">
        <f>VLOOKUP(E229,Danh_muc_VL_DC_TB!$A$4:$G$8,3)</f>
        <v>Cái</v>
      </c>
      <c r="H229" s="114">
        <f>VLOOKUP(E229,Danh_muc_VL_DC_TB!$A$4:$G$8,7)</f>
        <v>3948</v>
      </c>
      <c r="I229" s="127">
        <v>4.0000000000000001E-3</v>
      </c>
      <c r="J229" s="114">
        <f>ROUND(H229*I229,0)</f>
        <v>16</v>
      </c>
    </row>
    <row r="230" spans="1:10" x14ac:dyDescent="0.25">
      <c r="A230" s="170"/>
      <c r="B230" s="100"/>
      <c r="C230" s="102"/>
      <c r="D230" s="102"/>
      <c r="E230" s="124">
        <v>5</v>
      </c>
      <c r="F230" s="157" t="str">
        <f>VLOOKUP(E230,Danh_muc_VL_DC_TB!$A$4:$G$8,2)</f>
        <v>Máy vi tính PC</v>
      </c>
      <c r="G230" s="178" t="str">
        <f>VLOOKUP(E230,Danh_muc_VL_DC_TB!$A$4:$G$8,3)</f>
        <v>Cái</v>
      </c>
      <c r="H230" s="114">
        <f>VLOOKUP(E230,Danh_muc_VL_DC_TB!$A$4:$G$8,7)</f>
        <v>6000</v>
      </c>
      <c r="I230" s="127">
        <v>1.7999999999999999E-2</v>
      </c>
      <c r="J230" s="114">
        <f>ROUND(H230*I230,0)</f>
        <v>108</v>
      </c>
    </row>
    <row r="231" spans="1:10" x14ac:dyDescent="0.25">
      <c r="A231" s="170"/>
      <c r="B231" s="100"/>
      <c r="C231" s="102"/>
      <c r="D231" s="102"/>
      <c r="E231" s="124">
        <v>1</v>
      </c>
      <c r="F231" s="157" t="str">
        <f>VLOOKUP(E231,Danh_muc_VL_DC_TB!$A$4:$G$8,2)</f>
        <v>Bộ máy chủ lưu trữ số liệu</v>
      </c>
      <c r="G231" s="178" t="str">
        <f>VLOOKUP(E231,Danh_muc_VL_DC_TB!$A$4:$G$8,3)</f>
        <v>Cái</v>
      </c>
      <c r="H231" s="114">
        <f>VLOOKUP(E231,Danh_muc_VL_DC_TB!$A$4:$G$8,7)</f>
        <v>172560</v>
      </c>
      <c r="I231" s="127">
        <v>2.9999999999999997E-4</v>
      </c>
      <c r="J231" s="114">
        <f>ROUND(H231*I231,0)</f>
        <v>52</v>
      </c>
    </row>
    <row r="232" spans="1:10" x14ac:dyDescent="0.25">
      <c r="A232" s="170" t="s">
        <v>228</v>
      </c>
      <c r="B232" s="100" t="s">
        <v>60</v>
      </c>
      <c r="C232" s="102" t="s">
        <v>47</v>
      </c>
      <c r="D232" s="102"/>
      <c r="E232" s="124"/>
      <c r="F232" s="157"/>
      <c r="G232" s="178"/>
      <c r="H232" s="114"/>
      <c r="I232" s="127"/>
      <c r="J232" s="114">
        <f>SUM(J233:J235)</f>
        <v>176</v>
      </c>
    </row>
    <row r="233" spans="1:10" ht="31.5" x14ac:dyDescent="0.25">
      <c r="A233" s="170"/>
      <c r="B233" s="100"/>
      <c r="C233" s="102"/>
      <c r="D233" s="102"/>
      <c r="E233" s="124">
        <v>2</v>
      </c>
      <c r="F233" s="157" t="str">
        <f>VLOOKUP(E233,Danh_muc_VL_DC_TB!$A$4:$G$8,2)</f>
        <v>Máy điều hòa nhiệt độ 12.000 BTU</v>
      </c>
      <c r="G233" s="178" t="str">
        <f>VLOOKUP(E233,Danh_muc_VL_DC_TB!$A$4:$G$8,3)</f>
        <v>Cái</v>
      </c>
      <c r="H233" s="114">
        <f>VLOOKUP(E233,Danh_muc_VL_DC_TB!$A$4:$G$8,7)</f>
        <v>3948</v>
      </c>
      <c r="I233" s="127">
        <v>4.0000000000000001E-3</v>
      </c>
      <c r="J233" s="114">
        <f>ROUND(H233*I233,0)</f>
        <v>16</v>
      </c>
    </row>
    <row r="234" spans="1:10" x14ac:dyDescent="0.25">
      <c r="A234" s="170"/>
      <c r="B234" s="100"/>
      <c r="C234" s="102"/>
      <c r="D234" s="102"/>
      <c r="E234" s="124">
        <v>5</v>
      </c>
      <c r="F234" s="157" t="str">
        <f>VLOOKUP(E234,Danh_muc_VL_DC_TB!$A$4:$G$8,2)</f>
        <v>Máy vi tính PC</v>
      </c>
      <c r="G234" s="178" t="str">
        <f>VLOOKUP(E234,Danh_muc_VL_DC_TB!$A$4:$G$8,3)</f>
        <v>Cái</v>
      </c>
      <c r="H234" s="114">
        <f>VLOOKUP(E234,Danh_muc_VL_DC_TB!$A$4:$G$8,7)</f>
        <v>6000</v>
      </c>
      <c r="I234" s="127">
        <v>1.7999999999999999E-2</v>
      </c>
      <c r="J234" s="114">
        <f>ROUND(H234*I234,0)</f>
        <v>108</v>
      </c>
    </row>
    <row r="235" spans="1:10" x14ac:dyDescent="0.25">
      <c r="A235" s="170"/>
      <c r="B235" s="100"/>
      <c r="C235" s="102"/>
      <c r="D235" s="102"/>
      <c r="E235" s="124">
        <v>1</v>
      </c>
      <c r="F235" s="157" t="str">
        <f>VLOOKUP(E235,Danh_muc_VL_DC_TB!$A$4:$G$8,2)</f>
        <v>Bộ máy chủ lưu trữ số liệu</v>
      </c>
      <c r="G235" s="178" t="str">
        <f>VLOOKUP(E235,Danh_muc_VL_DC_TB!$A$4:$G$8,3)</f>
        <v>Cái</v>
      </c>
      <c r="H235" s="114">
        <f>VLOOKUP(E235,Danh_muc_VL_DC_TB!$A$4:$G$8,7)</f>
        <v>172560</v>
      </c>
      <c r="I235" s="127">
        <v>2.9999999999999997E-4</v>
      </c>
      <c r="J235" s="114">
        <f>ROUND(H235*I235,0)</f>
        <v>52</v>
      </c>
    </row>
    <row r="236" spans="1:10" ht="31.5" x14ac:dyDescent="0.25">
      <c r="A236" s="170" t="s">
        <v>229</v>
      </c>
      <c r="B236" s="100" t="s">
        <v>424</v>
      </c>
      <c r="C236" s="102"/>
      <c r="D236" s="102"/>
      <c r="E236" s="124"/>
      <c r="F236" s="157"/>
      <c r="G236" s="178"/>
      <c r="H236" s="114"/>
      <c r="I236" s="127"/>
      <c r="J236" s="114"/>
    </row>
    <row r="237" spans="1:10" ht="31.5" x14ac:dyDescent="0.25">
      <c r="A237" s="173" t="s">
        <v>230</v>
      </c>
      <c r="B237" s="105" t="s">
        <v>61</v>
      </c>
      <c r="C237" s="101"/>
      <c r="D237" s="101"/>
      <c r="E237" s="124"/>
      <c r="F237" s="157"/>
      <c r="G237" s="178"/>
      <c r="H237" s="114"/>
      <c r="I237" s="127"/>
      <c r="J237" s="114"/>
    </row>
    <row r="238" spans="1:10" ht="47.25" x14ac:dyDescent="0.25">
      <c r="A238" s="170" t="s">
        <v>231</v>
      </c>
      <c r="B238" s="100" t="s">
        <v>62</v>
      </c>
      <c r="C238" s="102"/>
      <c r="D238" s="102"/>
      <c r="E238" s="124"/>
      <c r="F238" s="157"/>
      <c r="G238" s="178"/>
      <c r="H238" s="114"/>
      <c r="I238" s="127"/>
      <c r="J238" s="114"/>
    </row>
    <row r="239" spans="1:10" x14ac:dyDescent="0.25">
      <c r="A239" s="170"/>
      <c r="B239" s="100" t="s">
        <v>312</v>
      </c>
      <c r="C239" s="102" t="s">
        <v>318</v>
      </c>
      <c r="D239" s="102" t="s">
        <v>323</v>
      </c>
      <c r="E239" s="124"/>
      <c r="F239" s="157"/>
      <c r="G239" s="178"/>
      <c r="H239" s="114"/>
      <c r="I239" s="127"/>
      <c r="J239" s="114"/>
    </row>
    <row r="240" spans="1:10" x14ac:dyDescent="0.25">
      <c r="A240" s="170"/>
      <c r="B240" s="100" t="s">
        <v>313</v>
      </c>
      <c r="C240" s="102" t="s">
        <v>63</v>
      </c>
      <c r="D240" s="102" t="s">
        <v>309</v>
      </c>
      <c r="E240" s="124"/>
      <c r="F240" s="157"/>
      <c r="G240" s="178"/>
      <c r="H240" s="114"/>
      <c r="I240" s="127"/>
      <c r="J240" s="114"/>
    </row>
    <row r="241" spans="1:10" x14ac:dyDescent="0.25">
      <c r="A241" s="170"/>
      <c r="B241" s="100" t="s">
        <v>314</v>
      </c>
      <c r="C241" s="102" t="s">
        <v>319</v>
      </c>
      <c r="D241" s="102" t="s">
        <v>311</v>
      </c>
      <c r="E241" s="124"/>
      <c r="F241" s="157"/>
      <c r="G241" s="178"/>
      <c r="H241" s="114"/>
      <c r="I241" s="127"/>
      <c r="J241" s="114"/>
    </row>
    <row r="242" spans="1:10" x14ac:dyDescent="0.25">
      <c r="A242" s="170"/>
      <c r="B242" s="100" t="s">
        <v>315</v>
      </c>
      <c r="C242" s="102" t="s">
        <v>320</v>
      </c>
      <c r="D242" s="102" t="s">
        <v>324</v>
      </c>
      <c r="E242" s="124"/>
      <c r="F242" s="157"/>
      <c r="G242" s="178"/>
      <c r="H242" s="114"/>
      <c r="I242" s="127"/>
      <c r="J242" s="114"/>
    </row>
    <row r="243" spans="1:10" x14ac:dyDescent="0.25">
      <c r="A243" s="170"/>
      <c r="B243" s="100" t="s">
        <v>316</v>
      </c>
      <c r="C243" s="102" t="s">
        <v>321</v>
      </c>
      <c r="D243" s="102" t="s">
        <v>325</v>
      </c>
      <c r="E243" s="124"/>
      <c r="F243" s="157"/>
      <c r="G243" s="178"/>
      <c r="H243" s="114"/>
      <c r="I243" s="127"/>
      <c r="J243" s="114"/>
    </row>
    <row r="244" spans="1:10" x14ac:dyDescent="0.25">
      <c r="A244" s="170"/>
      <c r="B244" s="100" t="s">
        <v>317</v>
      </c>
      <c r="C244" s="102" t="s">
        <v>322</v>
      </c>
      <c r="D244" s="102" t="s">
        <v>326</v>
      </c>
      <c r="E244" s="124"/>
      <c r="F244" s="157"/>
      <c r="G244" s="178"/>
      <c r="H244" s="114"/>
      <c r="I244" s="127"/>
      <c r="J244" s="114"/>
    </row>
    <row r="245" spans="1:10" ht="31.5" x14ac:dyDescent="0.25">
      <c r="A245" s="170" t="s">
        <v>232</v>
      </c>
      <c r="B245" s="100" t="s">
        <v>64</v>
      </c>
      <c r="C245" s="102"/>
      <c r="D245" s="102"/>
      <c r="E245" s="124"/>
      <c r="F245" s="157"/>
      <c r="G245" s="178"/>
      <c r="H245" s="114"/>
      <c r="I245" s="127"/>
      <c r="J245" s="114"/>
    </row>
    <row r="246" spans="1:10" ht="31.5" x14ac:dyDescent="0.25">
      <c r="A246" s="170" t="s">
        <v>331</v>
      </c>
      <c r="B246" s="100" t="s">
        <v>332</v>
      </c>
      <c r="C246" s="102"/>
      <c r="D246" s="102"/>
      <c r="E246" s="124"/>
      <c r="F246" s="157"/>
      <c r="G246" s="178"/>
      <c r="H246" s="114"/>
      <c r="I246" s="127"/>
      <c r="J246" s="114"/>
    </row>
    <row r="247" spans="1:10" x14ac:dyDescent="0.25">
      <c r="A247" s="170"/>
      <c r="B247" s="100" t="s">
        <v>312</v>
      </c>
      <c r="C247" s="102" t="s">
        <v>318</v>
      </c>
      <c r="D247" s="102" t="s">
        <v>323</v>
      </c>
      <c r="E247" s="124"/>
      <c r="F247" s="157"/>
      <c r="G247" s="178"/>
      <c r="H247" s="114"/>
      <c r="I247" s="127"/>
      <c r="J247" s="114">
        <f>SUM(J248)</f>
        <v>39</v>
      </c>
    </row>
    <row r="248" spans="1:10" ht="31.5" x14ac:dyDescent="0.25">
      <c r="A248" s="170"/>
      <c r="B248" s="100"/>
      <c r="C248" s="102"/>
      <c r="D248" s="102"/>
      <c r="E248" s="124">
        <v>2</v>
      </c>
      <c r="F248" s="157" t="str">
        <f>VLOOKUP(E248,Danh_muc_VL_DC_TB!$A$4:$G$8,2)</f>
        <v>Máy điều hòa nhiệt độ 12.000 BTU</v>
      </c>
      <c r="G248" s="178" t="str">
        <f>VLOOKUP(E248,Danh_muc_VL_DC_TB!$A$4:$G$8,3)</f>
        <v>Cái</v>
      </c>
      <c r="H248" s="114">
        <f>VLOOKUP(E248,Danh_muc_VL_DC_TB!$A$4:$G$8,7)</f>
        <v>3948</v>
      </c>
      <c r="I248" s="127">
        <f>ROUND(I250*0.8,4)</f>
        <v>0.01</v>
      </c>
      <c r="J248" s="114">
        <f>ROUND(H248*I248,0)</f>
        <v>39</v>
      </c>
    </row>
    <row r="249" spans="1:10" x14ac:dyDescent="0.25">
      <c r="A249" s="170"/>
      <c r="B249" s="100" t="s">
        <v>313</v>
      </c>
      <c r="C249" s="102" t="s">
        <v>63</v>
      </c>
      <c r="D249" s="102" t="s">
        <v>309</v>
      </c>
      <c r="E249" s="124"/>
      <c r="F249" s="157"/>
      <c r="G249" s="178"/>
      <c r="H249" s="114"/>
      <c r="I249" s="127"/>
      <c r="J249" s="114">
        <f>SUM(J250)</f>
        <v>49</v>
      </c>
    </row>
    <row r="250" spans="1:10" ht="31.5" x14ac:dyDescent="0.25">
      <c r="A250" s="170"/>
      <c r="B250" s="100"/>
      <c r="C250" s="102"/>
      <c r="D250" s="102"/>
      <c r="E250" s="124">
        <v>2</v>
      </c>
      <c r="F250" s="157" t="str">
        <f>VLOOKUP(E250,Danh_muc_VL_DC_TB!$A$4:$G$8,2)</f>
        <v>Máy điều hòa nhiệt độ 12.000 BTU</v>
      </c>
      <c r="G250" s="178" t="str">
        <f>VLOOKUP(E250,Danh_muc_VL_DC_TB!$A$4:$G$8,3)</f>
        <v>Cái</v>
      </c>
      <c r="H250" s="114">
        <f>VLOOKUP(E250,Danh_muc_VL_DC_TB!$A$4:$G$8,7)</f>
        <v>3948</v>
      </c>
      <c r="I250" s="127">
        <v>1.2500000000000001E-2</v>
      </c>
      <c r="J250" s="114">
        <f>ROUND(H250*I250,0)</f>
        <v>49</v>
      </c>
    </row>
    <row r="251" spans="1:10" x14ac:dyDescent="0.25">
      <c r="A251" s="170"/>
      <c r="B251" s="100" t="s">
        <v>314</v>
      </c>
      <c r="C251" s="102" t="s">
        <v>319</v>
      </c>
      <c r="D251" s="102" t="s">
        <v>311</v>
      </c>
      <c r="E251" s="124"/>
      <c r="F251" s="157"/>
      <c r="G251" s="178"/>
      <c r="H251" s="114"/>
      <c r="I251" s="127"/>
      <c r="J251" s="114">
        <f>SUM(J252)</f>
        <v>59</v>
      </c>
    </row>
    <row r="252" spans="1:10" ht="31.5" x14ac:dyDescent="0.25">
      <c r="A252" s="170"/>
      <c r="B252" s="100"/>
      <c r="C252" s="102"/>
      <c r="D252" s="102"/>
      <c r="E252" s="124">
        <v>2</v>
      </c>
      <c r="F252" s="157" t="str">
        <f>VLOOKUP(E252,Danh_muc_VL_DC_TB!$A$4:$G$8,2)</f>
        <v>Máy điều hòa nhiệt độ 12.000 BTU</v>
      </c>
      <c r="G252" s="178" t="str">
        <f>VLOOKUP(E252,Danh_muc_VL_DC_TB!$A$4:$G$8,3)</f>
        <v>Cái</v>
      </c>
      <c r="H252" s="114">
        <f>VLOOKUP(E252,Danh_muc_VL_DC_TB!$A$4:$G$8,7)</f>
        <v>3948</v>
      </c>
      <c r="I252" s="127">
        <f>ROUND(I248*1.5,4)</f>
        <v>1.4999999999999999E-2</v>
      </c>
      <c r="J252" s="114">
        <f>ROUND(H252*I252,0)</f>
        <v>59</v>
      </c>
    </row>
    <row r="253" spans="1:10" x14ac:dyDescent="0.25">
      <c r="A253" s="170"/>
      <c r="B253" s="100" t="s">
        <v>315</v>
      </c>
      <c r="C253" s="102" t="s">
        <v>320</v>
      </c>
      <c r="D253" s="102" t="s">
        <v>324</v>
      </c>
      <c r="E253" s="124"/>
      <c r="F253" s="157"/>
      <c r="G253" s="178"/>
      <c r="H253" s="114"/>
      <c r="I253" s="127"/>
      <c r="J253" s="114">
        <f>SUM(J254)</f>
        <v>99</v>
      </c>
    </row>
    <row r="254" spans="1:10" ht="31.5" x14ac:dyDescent="0.25">
      <c r="A254" s="170"/>
      <c r="B254" s="100"/>
      <c r="C254" s="102"/>
      <c r="D254" s="102"/>
      <c r="E254" s="124">
        <v>2</v>
      </c>
      <c r="F254" s="157" t="str">
        <f>VLOOKUP(E254,Danh_muc_VL_DC_TB!$A$4:$G$8,2)</f>
        <v>Máy điều hòa nhiệt độ 12.000 BTU</v>
      </c>
      <c r="G254" s="178" t="str">
        <f>VLOOKUP(E254,Danh_muc_VL_DC_TB!$A$4:$G$8,3)</f>
        <v>Cái</v>
      </c>
      <c r="H254" s="114">
        <f>VLOOKUP(E254,Danh_muc_VL_DC_TB!$A$4:$G$8,7)</f>
        <v>3948</v>
      </c>
      <c r="I254" s="127">
        <f>ROUND(I248*2.5,4)</f>
        <v>2.5000000000000001E-2</v>
      </c>
      <c r="J254" s="114">
        <f>ROUND(H254*I254,0)</f>
        <v>99</v>
      </c>
    </row>
    <row r="255" spans="1:10" x14ac:dyDescent="0.25">
      <c r="A255" s="170"/>
      <c r="B255" s="100" t="s">
        <v>316</v>
      </c>
      <c r="C255" s="102" t="s">
        <v>321</v>
      </c>
      <c r="D255" s="102" t="s">
        <v>325</v>
      </c>
      <c r="E255" s="124"/>
      <c r="F255" s="157"/>
      <c r="G255" s="178"/>
      <c r="H255" s="114"/>
      <c r="I255" s="127"/>
      <c r="J255" s="114">
        <f>SUM(J256)</f>
        <v>197</v>
      </c>
    </row>
    <row r="256" spans="1:10" ht="31.5" x14ac:dyDescent="0.25">
      <c r="A256" s="170"/>
      <c r="B256" s="100"/>
      <c r="C256" s="102"/>
      <c r="D256" s="102"/>
      <c r="E256" s="124">
        <v>2</v>
      </c>
      <c r="F256" s="157" t="str">
        <f>VLOOKUP(E256,Danh_muc_VL_DC_TB!$A$4:$G$8,2)</f>
        <v>Máy điều hòa nhiệt độ 12.000 BTU</v>
      </c>
      <c r="G256" s="178" t="str">
        <f>VLOOKUP(E256,Danh_muc_VL_DC_TB!$A$4:$G$8,3)</f>
        <v>Cái</v>
      </c>
      <c r="H256" s="114">
        <f>VLOOKUP(E256,Danh_muc_VL_DC_TB!$A$4:$G$8,7)</f>
        <v>3948</v>
      </c>
      <c r="I256" s="127">
        <f>ROUND(I248*5,4)</f>
        <v>0.05</v>
      </c>
      <c r="J256" s="114">
        <f>ROUND(H256*I256,0)</f>
        <v>197</v>
      </c>
    </row>
    <row r="257" spans="1:10" x14ac:dyDescent="0.25">
      <c r="A257" s="170"/>
      <c r="B257" s="100" t="s">
        <v>317</v>
      </c>
      <c r="C257" s="102" t="s">
        <v>322</v>
      </c>
      <c r="D257" s="102" t="s">
        <v>326</v>
      </c>
      <c r="E257" s="124"/>
      <c r="F257" s="157"/>
      <c r="G257" s="178"/>
      <c r="H257" s="114"/>
      <c r="I257" s="127"/>
      <c r="J257" s="114">
        <f>SUM(J258)</f>
        <v>395</v>
      </c>
    </row>
    <row r="258" spans="1:10" ht="31.5" x14ac:dyDescent="0.25">
      <c r="A258" s="170"/>
      <c r="B258" s="100"/>
      <c r="C258" s="102"/>
      <c r="D258" s="102"/>
      <c r="E258" s="124">
        <v>2</v>
      </c>
      <c r="F258" s="157" t="str">
        <f>VLOOKUP(E258,Danh_muc_VL_DC_TB!$A$4:$G$8,2)</f>
        <v>Máy điều hòa nhiệt độ 12.000 BTU</v>
      </c>
      <c r="G258" s="178" t="str">
        <f>VLOOKUP(E258,Danh_muc_VL_DC_TB!$A$4:$G$8,3)</f>
        <v>Cái</v>
      </c>
      <c r="H258" s="114">
        <f>VLOOKUP(E258,Danh_muc_VL_DC_TB!$A$4:$G$8,7)</f>
        <v>3948</v>
      </c>
      <c r="I258" s="127">
        <f>ROUND(I248*10,4)</f>
        <v>0.1</v>
      </c>
      <c r="J258" s="114">
        <f>ROUND(H258*I258,0)</f>
        <v>395</v>
      </c>
    </row>
    <row r="259" spans="1:10" ht="31.5" x14ac:dyDescent="0.25">
      <c r="A259" s="170" t="s">
        <v>333</v>
      </c>
      <c r="B259" s="100" t="s">
        <v>334</v>
      </c>
      <c r="C259" s="102"/>
      <c r="D259" s="102"/>
      <c r="E259" s="124"/>
      <c r="F259" s="157"/>
      <c r="G259" s="178"/>
      <c r="H259" s="114"/>
      <c r="I259" s="127"/>
      <c r="J259" s="114"/>
    </row>
    <row r="260" spans="1:10" ht="31.5" x14ac:dyDescent="0.25">
      <c r="A260" s="170"/>
      <c r="B260" s="100" t="s">
        <v>312</v>
      </c>
      <c r="C260" s="102" t="s">
        <v>318</v>
      </c>
      <c r="D260" s="102" t="s">
        <v>335</v>
      </c>
      <c r="E260" s="124"/>
      <c r="F260" s="157"/>
      <c r="G260" s="178"/>
      <c r="H260" s="114"/>
      <c r="I260" s="127"/>
      <c r="J260" s="114">
        <f>SUM(J261)</f>
        <v>79</v>
      </c>
    </row>
    <row r="261" spans="1:10" ht="31.5" x14ac:dyDescent="0.25">
      <c r="A261" s="170"/>
      <c r="B261" s="100"/>
      <c r="C261" s="102"/>
      <c r="D261" s="102"/>
      <c r="E261" s="124">
        <v>2</v>
      </c>
      <c r="F261" s="157" t="str">
        <f>VLOOKUP(E261,Danh_muc_VL_DC_TB!$A$4:$G$8,2)</f>
        <v>Máy điều hòa nhiệt độ 12.000 BTU</v>
      </c>
      <c r="G261" s="178" t="str">
        <f>VLOOKUP(E261,Danh_muc_VL_DC_TB!$A$4:$G$8,3)</f>
        <v>Cái</v>
      </c>
      <c r="H261" s="114">
        <f>VLOOKUP(E261,Danh_muc_VL_DC_TB!$A$4:$G$8,7)</f>
        <v>3948</v>
      </c>
      <c r="I261" s="127">
        <f>ROUND(I248*2,4)</f>
        <v>0.02</v>
      </c>
      <c r="J261" s="114">
        <f>ROUND(H261*I261,0)</f>
        <v>79</v>
      </c>
    </row>
    <row r="262" spans="1:10" ht="31.5" x14ac:dyDescent="0.25">
      <c r="A262" s="170"/>
      <c r="B262" s="100" t="s">
        <v>313</v>
      </c>
      <c r="C262" s="102" t="s">
        <v>63</v>
      </c>
      <c r="D262" s="102" t="s">
        <v>336</v>
      </c>
      <c r="E262" s="124"/>
      <c r="F262" s="157"/>
      <c r="G262" s="178"/>
      <c r="H262" s="114"/>
      <c r="I262" s="127"/>
      <c r="J262" s="114">
        <f>SUM(J263)</f>
        <v>99</v>
      </c>
    </row>
    <row r="263" spans="1:10" ht="31.5" x14ac:dyDescent="0.25">
      <c r="A263" s="170"/>
      <c r="B263" s="100"/>
      <c r="C263" s="102"/>
      <c r="D263" s="102"/>
      <c r="E263" s="124">
        <v>2</v>
      </c>
      <c r="F263" s="157" t="str">
        <f>VLOOKUP(E263,Danh_muc_VL_DC_TB!$A$4:$G$8,2)</f>
        <v>Máy điều hòa nhiệt độ 12.000 BTU</v>
      </c>
      <c r="G263" s="178" t="str">
        <f>VLOOKUP(E263,Danh_muc_VL_DC_TB!$A$4:$G$8,3)</f>
        <v>Cái</v>
      </c>
      <c r="H263" s="114">
        <f>VLOOKUP(E263,Danh_muc_VL_DC_TB!$A$4:$G$8,7)</f>
        <v>3948</v>
      </c>
      <c r="I263" s="127">
        <f>ROUND(I250*2,4)</f>
        <v>2.5000000000000001E-2</v>
      </c>
      <c r="J263" s="114">
        <f>ROUND(H263*I263,0)</f>
        <v>99</v>
      </c>
    </row>
    <row r="264" spans="1:10" ht="31.5" x14ac:dyDescent="0.25">
      <c r="A264" s="170"/>
      <c r="B264" s="100" t="s">
        <v>314</v>
      </c>
      <c r="C264" s="102" t="s">
        <v>319</v>
      </c>
      <c r="D264" s="102" t="s">
        <v>337</v>
      </c>
      <c r="E264" s="124"/>
      <c r="F264" s="157"/>
      <c r="G264" s="178"/>
      <c r="H264" s="114"/>
      <c r="I264" s="127"/>
      <c r="J264" s="114">
        <f>SUM(J265)</f>
        <v>118</v>
      </c>
    </row>
    <row r="265" spans="1:10" ht="31.5" x14ac:dyDescent="0.25">
      <c r="A265" s="170"/>
      <c r="B265" s="100"/>
      <c r="C265" s="102"/>
      <c r="D265" s="102"/>
      <c r="E265" s="124">
        <v>2</v>
      </c>
      <c r="F265" s="157" t="str">
        <f>VLOOKUP(E265,Danh_muc_VL_DC_TB!$A$4:$G$8,2)</f>
        <v>Máy điều hòa nhiệt độ 12.000 BTU</v>
      </c>
      <c r="G265" s="178" t="str">
        <f>VLOOKUP(E265,Danh_muc_VL_DC_TB!$A$4:$G$8,3)</f>
        <v>Cái</v>
      </c>
      <c r="H265" s="114">
        <f>VLOOKUP(E265,Danh_muc_VL_DC_TB!$A$4:$G$8,7)</f>
        <v>3948</v>
      </c>
      <c r="I265" s="127">
        <f>ROUND(I252*2,4)</f>
        <v>0.03</v>
      </c>
      <c r="J265" s="114">
        <f>ROUND(H265*I265,0)</f>
        <v>118</v>
      </c>
    </row>
    <row r="266" spans="1:10" ht="31.5" x14ac:dyDescent="0.25">
      <c r="A266" s="170"/>
      <c r="B266" s="100" t="s">
        <v>315</v>
      </c>
      <c r="C266" s="102" t="s">
        <v>320</v>
      </c>
      <c r="D266" s="102" t="s">
        <v>338</v>
      </c>
      <c r="E266" s="124"/>
      <c r="F266" s="157"/>
      <c r="G266" s="178"/>
      <c r="H266" s="114"/>
      <c r="I266" s="127"/>
      <c r="J266" s="114">
        <f>SUM(J267)</f>
        <v>197</v>
      </c>
    </row>
    <row r="267" spans="1:10" ht="31.5" x14ac:dyDescent="0.25">
      <c r="A267" s="170"/>
      <c r="B267" s="100"/>
      <c r="C267" s="102"/>
      <c r="D267" s="102"/>
      <c r="E267" s="124">
        <v>2</v>
      </c>
      <c r="F267" s="157" t="str">
        <f>VLOOKUP(E267,Danh_muc_VL_DC_TB!$A$4:$G$8,2)</f>
        <v>Máy điều hòa nhiệt độ 12.000 BTU</v>
      </c>
      <c r="G267" s="178" t="str">
        <f>VLOOKUP(E267,Danh_muc_VL_DC_TB!$A$4:$G$8,3)</f>
        <v>Cái</v>
      </c>
      <c r="H267" s="114">
        <f>VLOOKUP(E267,Danh_muc_VL_DC_TB!$A$4:$G$8,7)</f>
        <v>3948</v>
      </c>
      <c r="I267" s="127">
        <f>ROUND(I254*2,4)</f>
        <v>0.05</v>
      </c>
      <c r="J267" s="114">
        <f>ROUND(H267*I267,0)</f>
        <v>197</v>
      </c>
    </row>
    <row r="268" spans="1:10" ht="31.5" x14ac:dyDescent="0.25">
      <c r="A268" s="170"/>
      <c r="B268" s="100" t="s">
        <v>316</v>
      </c>
      <c r="C268" s="102" t="s">
        <v>321</v>
      </c>
      <c r="D268" s="102" t="s">
        <v>339</v>
      </c>
      <c r="E268" s="124"/>
      <c r="F268" s="157"/>
      <c r="G268" s="178"/>
      <c r="H268" s="114"/>
      <c r="I268" s="127"/>
      <c r="J268" s="114">
        <f>SUM(J269)</f>
        <v>395</v>
      </c>
    </row>
    <row r="269" spans="1:10" ht="31.5" x14ac:dyDescent="0.25">
      <c r="A269" s="170"/>
      <c r="B269" s="100"/>
      <c r="C269" s="102"/>
      <c r="D269" s="102"/>
      <c r="E269" s="124">
        <v>2</v>
      </c>
      <c r="F269" s="157" t="str">
        <f>VLOOKUP(E269,Danh_muc_VL_DC_TB!$A$4:$G$8,2)</f>
        <v>Máy điều hòa nhiệt độ 12.000 BTU</v>
      </c>
      <c r="G269" s="178" t="str">
        <f>VLOOKUP(E269,Danh_muc_VL_DC_TB!$A$4:$G$8,3)</f>
        <v>Cái</v>
      </c>
      <c r="H269" s="114">
        <f>VLOOKUP(E269,Danh_muc_VL_DC_TB!$A$4:$G$8,7)</f>
        <v>3948</v>
      </c>
      <c r="I269" s="127">
        <f>ROUND(I256*2,4)</f>
        <v>0.1</v>
      </c>
      <c r="J269" s="114">
        <f>ROUND(H269*I269,0)</f>
        <v>395</v>
      </c>
    </row>
    <row r="270" spans="1:10" ht="31.5" x14ac:dyDescent="0.25">
      <c r="A270" s="170"/>
      <c r="B270" s="100" t="s">
        <v>317</v>
      </c>
      <c r="C270" s="102" t="s">
        <v>322</v>
      </c>
      <c r="D270" s="102" t="s">
        <v>340</v>
      </c>
      <c r="E270" s="124"/>
      <c r="F270" s="157"/>
      <c r="G270" s="178"/>
      <c r="H270" s="114"/>
      <c r="I270" s="127"/>
      <c r="J270" s="114">
        <f>SUM(J271)</f>
        <v>790</v>
      </c>
    </row>
    <row r="271" spans="1:10" ht="31.5" x14ac:dyDescent="0.25">
      <c r="A271" s="170"/>
      <c r="B271" s="100"/>
      <c r="C271" s="102"/>
      <c r="D271" s="102"/>
      <c r="E271" s="124">
        <v>2</v>
      </c>
      <c r="F271" s="157" t="str">
        <f>VLOOKUP(E271,Danh_muc_VL_DC_TB!$A$4:$G$8,2)</f>
        <v>Máy điều hòa nhiệt độ 12.000 BTU</v>
      </c>
      <c r="G271" s="178" t="str">
        <f>VLOOKUP(E271,Danh_muc_VL_DC_TB!$A$4:$G$8,3)</f>
        <v>Cái</v>
      </c>
      <c r="H271" s="114">
        <f>VLOOKUP(E271,Danh_muc_VL_DC_TB!$A$4:$G$8,7)</f>
        <v>3948</v>
      </c>
      <c r="I271" s="127">
        <f>ROUND(I258*2,4)</f>
        <v>0.2</v>
      </c>
      <c r="J271" s="114">
        <f>ROUND(H271*I271,0)</f>
        <v>790</v>
      </c>
    </row>
    <row r="272" spans="1:10" ht="31.5" x14ac:dyDescent="0.25">
      <c r="A272" s="170" t="s">
        <v>233</v>
      </c>
      <c r="B272" s="100" t="s">
        <v>65</v>
      </c>
      <c r="C272" s="102"/>
      <c r="D272" s="102"/>
      <c r="E272" s="124"/>
      <c r="F272" s="157"/>
      <c r="G272" s="178"/>
      <c r="H272" s="114"/>
      <c r="I272" s="127"/>
      <c r="J272" s="114"/>
    </row>
    <row r="273" spans="1:10" ht="31.5" x14ac:dyDescent="0.25">
      <c r="A273" s="170" t="s">
        <v>328</v>
      </c>
      <c r="B273" s="100" t="s">
        <v>327</v>
      </c>
      <c r="C273" s="102"/>
      <c r="D273" s="102"/>
      <c r="E273" s="124"/>
      <c r="F273" s="157"/>
      <c r="G273" s="178"/>
      <c r="H273" s="114"/>
      <c r="I273" s="127"/>
      <c r="J273" s="114"/>
    </row>
    <row r="274" spans="1:10" x14ac:dyDescent="0.25">
      <c r="A274" s="170"/>
      <c r="B274" s="100" t="s">
        <v>312</v>
      </c>
      <c r="C274" s="102" t="s">
        <v>318</v>
      </c>
      <c r="D274" s="102" t="s">
        <v>323</v>
      </c>
      <c r="E274" s="124"/>
      <c r="F274" s="157"/>
      <c r="G274" s="178"/>
      <c r="H274" s="114"/>
      <c r="I274" s="127"/>
      <c r="J274" s="114">
        <f>SUM(J275)</f>
        <v>79</v>
      </c>
    </row>
    <row r="275" spans="1:10" ht="31.5" x14ac:dyDescent="0.25">
      <c r="A275" s="170"/>
      <c r="B275" s="100"/>
      <c r="C275" s="102"/>
      <c r="D275" s="102"/>
      <c r="E275" s="124">
        <v>2</v>
      </c>
      <c r="F275" s="157" t="str">
        <f>VLOOKUP(E275,Danh_muc_VL_DC_TB!$A$4:$G$8,2)</f>
        <v>Máy điều hòa nhiệt độ 12.000 BTU</v>
      </c>
      <c r="G275" s="178" t="str">
        <f>VLOOKUP(E275,Danh_muc_VL_DC_TB!$A$4:$G$8,3)</f>
        <v>Cái</v>
      </c>
      <c r="H275" s="114">
        <f>VLOOKUP(E275,Danh_muc_VL_DC_TB!$A$4:$G$8,7)</f>
        <v>3948</v>
      </c>
      <c r="I275" s="127">
        <f>ROUND(I277*0.8,4)</f>
        <v>0.02</v>
      </c>
      <c r="J275" s="114">
        <f>ROUND(H275*I275,0)</f>
        <v>79</v>
      </c>
    </row>
    <row r="276" spans="1:10" x14ac:dyDescent="0.25">
      <c r="A276" s="170"/>
      <c r="B276" s="100" t="s">
        <v>313</v>
      </c>
      <c r="C276" s="102" t="s">
        <v>63</v>
      </c>
      <c r="D276" s="102" t="s">
        <v>309</v>
      </c>
      <c r="E276" s="124"/>
      <c r="F276" s="157"/>
      <c r="G276" s="178"/>
      <c r="H276" s="114"/>
      <c r="I276" s="127"/>
      <c r="J276" s="114">
        <f>SUM(J277)</f>
        <v>99</v>
      </c>
    </row>
    <row r="277" spans="1:10" ht="31.5" x14ac:dyDescent="0.25">
      <c r="A277" s="170"/>
      <c r="B277" s="100"/>
      <c r="C277" s="102"/>
      <c r="D277" s="102"/>
      <c r="E277" s="124">
        <v>2</v>
      </c>
      <c r="F277" s="157" t="str">
        <f>VLOOKUP(E277,Danh_muc_VL_DC_TB!$A$4:$G$8,2)</f>
        <v>Máy điều hòa nhiệt độ 12.000 BTU</v>
      </c>
      <c r="G277" s="178" t="str">
        <f>VLOOKUP(E277,Danh_muc_VL_DC_TB!$A$4:$G$8,3)</f>
        <v>Cái</v>
      </c>
      <c r="H277" s="114">
        <f>VLOOKUP(E277,Danh_muc_VL_DC_TB!$A$4:$G$8,7)</f>
        <v>3948</v>
      </c>
      <c r="I277" s="127">
        <v>2.5000000000000001E-2</v>
      </c>
      <c r="J277" s="114">
        <f>ROUND(H277*I277,0)</f>
        <v>99</v>
      </c>
    </row>
    <row r="278" spans="1:10" x14ac:dyDescent="0.25">
      <c r="A278" s="170"/>
      <c r="B278" s="100" t="s">
        <v>314</v>
      </c>
      <c r="C278" s="102" t="s">
        <v>319</v>
      </c>
      <c r="D278" s="102" t="s">
        <v>311</v>
      </c>
      <c r="E278" s="124"/>
      <c r="F278" s="157"/>
      <c r="G278" s="178"/>
      <c r="H278" s="114"/>
      <c r="I278" s="127"/>
      <c r="J278" s="114">
        <f>SUM(J279)</f>
        <v>118</v>
      </c>
    </row>
    <row r="279" spans="1:10" ht="31.5" x14ac:dyDescent="0.25">
      <c r="A279" s="170"/>
      <c r="B279" s="100"/>
      <c r="C279" s="102"/>
      <c r="D279" s="102"/>
      <c r="E279" s="124">
        <v>2</v>
      </c>
      <c r="F279" s="157" t="str">
        <f>VLOOKUP(E279,Danh_muc_VL_DC_TB!$A$4:$G$8,2)</f>
        <v>Máy điều hòa nhiệt độ 12.000 BTU</v>
      </c>
      <c r="G279" s="178" t="str">
        <f>VLOOKUP(E279,Danh_muc_VL_DC_TB!$A$4:$G$8,3)</f>
        <v>Cái</v>
      </c>
      <c r="H279" s="114">
        <f>VLOOKUP(E279,Danh_muc_VL_DC_TB!$A$4:$G$8,7)</f>
        <v>3948</v>
      </c>
      <c r="I279" s="127">
        <f>ROUND(I275*1.5,4)</f>
        <v>0.03</v>
      </c>
      <c r="J279" s="114">
        <f>ROUND(H279*I279,0)</f>
        <v>118</v>
      </c>
    </row>
    <row r="280" spans="1:10" x14ac:dyDescent="0.25">
      <c r="A280" s="170"/>
      <c r="B280" s="100" t="s">
        <v>315</v>
      </c>
      <c r="C280" s="102" t="s">
        <v>320</v>
      </c>
      <c r="D280" s="102" t="s">
        <v>324</v>
      </c>
      <c r="E280" s="124"/>
      <c r="F280" s="157"/>
      <c r="G280" s="178"/>
      <c r="H280" s="114"/>
      <c r="I280" s="127"/>
      <c r="J280" s="114">
        <f>SUM(J281)</f>
        <v>197</v>
      </c>
    </row>
    <row r="281" spans="1:10" ht="31.5" x14ac:dyDescent="0.25">
      <c r="A281" s="170"/>
      <c r="B281" s="100"/>
      <c r="C281" s="102"/>
      <c r="D281" s="102"/>
      <c r="E281" s="124">
        <v>2</v>
      </c>
      <c r="F281" s="157" t="str">
        <f>VLOOKUP(E281,Danh_muc_VL_DC_TB!$A$4:$G$8,2)</f>
        <v>Máy điều hòa nhiệt độ 12.000 BTU</v>
      </c>
      <c r="G281" s="178" t="str">
        <f>VLOOKUP(E281,Danh_muc_VL_DC_TB!$A$4:$G$8,3)</f>
        <v>Cái</v>
      </c>
      <c r="H281" s="114">
        <f>VLOOKUP(E281,Danh_muc_VL_DC_TB!$A$4:$G$8,7)</f>
        <v>3948</v>
      </c>
      <c r="I281" s="127">
        <f>ROUND(I275*2.5,4)</f>
        <v>0.05</v>
      </c>
      <c r="J281" s="114">
        <f>ROUND(H281*I281,0)</f>
        <v>197</v>
      </c>
    </row>
    <row r="282" spans="1:10" x14ac:dyDescent="0.25">
      <c r="A282" s="170"/>
      <c r="B282" s="100" t="s">
        <v>316</v>
      </c>
      <c r="C282" s="102" t="s">
        <v>321</v>
      </c>
      <c r="D282" s="102" t="s">
        <v>325</v>
      </c>
      <c r="E282" s="124"/>
      <c r="F282" s="157"/>
      <c r="G282" s="178"/>
      <c r="H282" s="114"/>
      <c r="I282" s="127"/>
      <c r="J282" s="114">
        <f>SUM(J283)</f>
        <v>395</v>
      </c>
    </row>
    <row r="283" spans="1:10" ht="31.5" x14ac:dyDescent="0.25">
      <c r="A283" s="170"/>
      <c r="B283" s="100"/>
      <c r="C283" s="102"/>
      <c r="D283" s="102"/>
      <c r="E283" s="124">
        <v>2</v>
      </c>
      <c r="F283" s="157" t="str">
        <f>VLOOKUP(E283,Danh_muc_VL_DC_TB!$A$4:$G$8,2)</f>
        <v>Máy điều hòa nhiệt độ 12.000 BTU</v>
      </c>
      <c r="G283" s="178" t="str">
        <f>VLOOKUP(E283,Danh_muc_VL_DC_TB!$A$4:$G$8,3)</f>
        <v>Cái</v>
      </c>
      <c r="H283" s="114">
        <f>VLOOKUP(E283,Danh_muc_VL_DC_TB!$A$4:$G$8,7)</f>
        <v>3948</v>
      </c>
      <c r="I283" s="127">
        <f>ROUND(I275*5,4)</f>
        <v>0.1</v>
      </c>
      <c r="J283" s="114">
        <f>ROUND(H283*I283,0)</f>
        <v>395</v>
      </c>
    </row>
    <row r="284" spans="1:10" x14ac:dyDescent="0.25">
      <c r="A284" s="170"/>
      <c r="B284" s="100" t="s">
        <v>317</v>
      </c>
      <c r="C284" s="102" t="s">
        <v>322</v>
      </c>
      <c r="D284" s="102" t="s">
        <v>326</v>
      </c>
      <c r="E284" s="124"/>
      <c r="F284" s="157"/>
      <c r="G284" s="178"/>
      <c r="H284" s="114"/>
      <c r="I284" s="127"/>
      <c r="J284" s="114">
        <f>SUM(J285)</f>
        <v>790</v>
      </c>
    </row>
    <row r="285" spans="1:10" ht="31.5" x14ac:dyDescent="0.25">
      <c r="A285" s="170"/>
      <c r="B285" s="100"/>
      <c r="C285" s="102"/>
      <c r="D285" s="102"/>
      <c r="E285" s="124">
        <v>2</v>
      </c>
      <c r="F285" s="157" t="str">
        <f>VLOOKUP(E285,Danh_muc_VL_DC_TB!$A$4:$G$8,2)</f>
        <v>Máy điều hòa nhiệt độ 12.000 BTU</v>
      </c>
      <c r="G285" s="178" t="str">
        <f>VLOOKUP(E285,Danh_muc_VL_DC_TB!$A$4:$G$8,3)</f>
        <v>Cái</v>
      </c>
      <c r="H285" s="114">
        <f>VLOOKUP(E285,Danh_muc_VL_DC_TB!$A$4:$G$8,7)</f>
        <v>3948</v>
      </c>
      <c r="I285" s="127">
        <f>ROUND(I275*10,4)</f>
        <v>0.2</v>
      </c>
      <c r="J285" s="114">
        <f>ROUND(H285*I285,0)</f>
        <v>790</v>
      </c>
    </row>
    <row r="286" spans="1:10" ht="31.5" x14ac:dyDescent="0.25">
      <c r="A286" s="170" t="s">
        <v>329</v>
      </c>
      <c r="B286" s="100" t="s">
        <v>330</v>
      </c>
      <c r="C286" s="102"/>
      <c r="D286" s="102"/>
      <c r="E286" s="124"/>
      <c r="F286" s="157"/>
      <c r="G286" s="178"/>
      <c r="H286" s="114"/>
      <c r="I286" s="127"/>
      <c r="J286" s="114"/>
    </row>
    <row r="287" spans="1:10" ht="31.5" x14ac:dyDescent="0.25">
      <c r="A287" s="170"/>
      <c r="B287" s="100" t="s">
        <v>312</v>
      </c>
      <c r="C287" s="102" t="s">
        <v>318</v>
      </c>
      <c r="D287" s="102" t="s">
        <v>335</v>
      </c>
      <c r="E287" s="124"/>
      <c r="F287" s="157"/>
      <c r="G287" s="178"/>
      <c r="H287" s="114"/>
      <c r="I287" s="127"/>
      <c r="J287" s="114">
        <f>SUM(J288)</f>
        <v>158</v>
      </c>
    </row>
    <row r="288" spans="1:10" ht="31.5" x14ac:dyDescent="0.25">
      <c r="A288" s="170"/>
      <c r="B288" s="100"/>
      <c r="C288" s="102"/>
      <c r="D288" s="102"/>
      <c r="E288" s="124">
        <v>2</v>
      </c>
      <c r="F288" s="157" t="str">
        <f>VLOOKUP(E288,Danh_muc_VL_DC_TB!$A$4:$G$8,2)</f>
        <v>Máy điều hòa nhiệt độ 12.000 BTU</v>
      </c>
      <c r="G288" s="178" t="str">
        <f>VLOOKUP(E288,Danh_muc_VL_DC_TB!$A$4:$G$8,3)</f>
        <v>Cái</v>
      </c>
      <c r="H288" s="114">
        <f>VLOOKUP(E288,Danh_muc_VL_DC_TB!$A$4:$G$8,7)</f>
        <v>3948</v>
      </c>
      <c r="I288" s="127">
        <f>ROUND(I275*2,4)</f>
        <v>0.04</v>
      </c>
      <c r="J288" s="114">
        <f>ROUND(H288*I288,0)</f>
        <v>158</v>
      </c>
    </row>
    <row r="289" spans="1:10" ht="31.5" x14ac:dyDescent="0.25">
      <c r="A289" s="170"/>
      <c r="B289" s="100" t="s">
        <v>313</v>
      </c>
      <c r="C289" s="102" t="s">
        <v>63</v>
      </c>
      <c r="D289" s="102" t="s">
        <v>336</v>
      </c>
      <c r="E289" s="124"/>
      <c r="F289" s="157"/>
      <c r="G289" s="178"/>
      <c r="H289" s="114"/>
      <c r="I289" s="127"/>
      <c r="J289" s="114">
        <f>SUM(J290)</f>
        <v>197</v>
      </c>
    </row>
    <row r="290" spans="1:10" ht="31.5" x14ac:dyDescent="0.25">
      <c r="A290" s="170"/>
      <c r="B290" s="100"/>
      <c r="C290" s="102"/>
      <c r="D290" s="102"/>
      <c r="E290" s="124">
        <v>2</v>
      </c>
      <c r="F290" s="157" t="str">
        <f>VLOOKUP(E290,Danh_muc_VL_DC_TB!$A$4:$G$8,2)</f>
        <v>Máy điều hòa nhiệt độ 12.000 BTU</v>
      </c>
      <c r="G290" s="178" t="str">
        <f>VLOOKUP(E290,Danh_muc_VL_DC_TB!$A$4:$G$8,3)</f>
        <v>Cái</v>
      </c>
      <c r="H290" s="114">
        <f>VLOOKUP(E290,Danh_muc_VL_DC_TB!$A$4:$G$8,7)</f>
        <v>3948</v>
      </c>
      <c r="I290" s="127">
        <f>ROUND(I277*2,4)</f>
        <v>0.05</v>
      </c>
      <c r="J290" s="114">
        <f>ROUND(H290*I290,0)</f>
        <v>197</v>
      </c>
    </row>
    <row r="291" spans="1:10" ht="31.5" x14ac:dyDescent="0.25">
      <c r="A291" s="170"/>
      <c r="B291" s="100" t="s">
        <v>314</v>
      </c>
      <c r="C291" s="102" t="s">
        <v>319</v>
      </c>
      <c r="D291" s="102" t="s">
        <v>337</v>
      </c>
      <c r="E291" s="124"/>
      <c r="F291" s="157"/>
      <c r="G291" s="178"/>
      <c r="H291" s="114"/>
      <c r="I291" s="127"/>
      <c r="J291" s="114">
        <f>SUM(J292)</f>
        <v>237</v>
      </c>
    </row>
    <row r="292" spans="1:10" ht="31.5" x14ac:dyDescent="0.25">
      <c r="A292" s="170"/>
      <c r="B292" s="100"/>
      <c r="C292" s="102"/>
      <c r="D292" s="102"/>
      <c r="E292" s="124">
        <v>2</v>
      </c>
      <c r="F292" s="157" t="str">
        <f>VLOOKUP(E292,Danh_muc_VL_DC_TB!$A$4:$G$8,2)</f>
        <v>Máy điều hòa nhiệt độ 12.000 BTU</v>
      </c>
      <c r="G292" s="178" t="str">
        <f>VLOOKUP(E292,Danh_muc_VL_DC_TB!$A$4:$G$8,3)</f>
        <v>Cái</v>
      </c>
      <c r="H292" s="114">
        <f>VLOOKUP(E292,Danh_muc_VL_DC_TB!$A$4:$G$8,7)</f>
        <v>3948</v>
      </c>
      <c r="I292" s="127">
        <f>ROUND(I279*2,4)</f>
        <v>0.06</v>
      </c>
      <c r="J292" s="114">
        <f>ROUND(H292*I292,0)</f>
        <v>237</v>
      </c>
    </row>
    <row r="293" spans="1:10" ht="31.5" x14ac:dyDescent="0.25">
      <c r="A293" s="170"/>
      <c r="B293" s="100" t="s">
        <v>315</v>
      </c>
      <c r="C293" s="102" t="s">
        <v>320</v>
      </c>
      <c r="D293" s="102" t="s">
        <v>338</v>
      </c>
      <c r="E293" s="124"/>
      <c r="F293" s="157"/>
      <c r="G293" s="178"/>
      <c r="H293" s="114"/>
      <c r="I293" s="127"/>
      <c r="J293" s="114">
        <f>SUM(J294)</f>
        <v>395</v>
      </c>
    </row>
    <row r="294" spans="1:10" ht="31.5" x14ac:dyDescent="0.25">
      <c r="A294" s="170"/>
      <c r="B294" s="100"/>
      <c r="C294" s="102"/>
      <c r="D294" s="102"/>
      <c r="E294" s="124">
        <v>2</v>
      </c>
      <c r="F294" s="157" t="str">
        <f>VLOOKUP(E294,Danh_muc_VL_DC_TB!$A$4:$G$8,2)</f>
        <v>Máy điều hòa nhiệt độ 12.000 BTU</v>
      </c>
      <c r="G294" s="178" t="str">
        <f>VLOOKUP(E294,Danh_muc_VL_DC_TB!$A$4:$G$8,3)</f>
        <v>Cái</v>
      </c>
      <c r="H294" s="114">
        <f>VLOOKUP(E294,Danh_muc_VL_DC_TB!$A$4:$G$8,7)</f>
        <v>3948</v>
      </c>
      <c r="I294" s="127">
        <f>ROUND(I281*2,4)</f>
        <v>0.1</v>
      </c>
      <c r="J294" s="114">
        <f>ROUND(H294*I294,0)</f>
        <v>395</v>
      </c>
    </row>
    <row r="295" spans="1:10" ht="31.5" x14ac:dyDescent="0.25">
      <c r="A295" s="170"/>
      <c r="B295" s="100" t="s">
        <v>316</v>
      </c>
      <c r="C295" s="102" t="s">
        <v>321</v>
      </c>
      <c r="D295" s="102" t="s">
        <v>339</v>
      </c>
      <c r="E295" s="124"/>
      <c r="F295" s="157"/>
      <c r="G295" s="178"/>
      <c r="H295" s="114"/>
      <c r="I295" s="127"/>
      <c r="J295" s="114">
        <f>SUM(J296)</f>
        <v>790</v>
      </c>
    </row>
    <row r="296" spans="1:10" ht="31.5" x14ac:dyDescent="0.25">
      <c r="A296" s="170"/>
      <c r="B296" s="100"/>
      <c r="C296" s="102"/>
      <c r="D296" s="102"/>
      <c r="E296" s="124">
        <v>2</v>
      </c>
      <c r="F296" s="157" t="str">
        <f>VLOOKUP(E296,Danh_muc_VL_DC_TB!$A$4:$G$8,2)</f>
        <v>Máy điều hòa nhiệt độ 12.000 BTU</v>
      </c>
      <c r="G296" s="178" t="str">
        <f>VLOOKUP(E296,Danh_muc_VL_DC_TB!$A$4:$G$8,3)</f>
        <v>Cái</v>
      </c>
      <c r="H296" s="114">
        <f>VLOOKUP(E296,Danh_muc_VL_DC_TB!$A$4:$G$8,7)</f>
        <v>3948</v>
      </c>
      <c r="I296" s="127">
        <f>ROUND(I283*2,4)</f>
        <v>0.2</v>
      </c>
      <c r="J296" s="114">
        <f>ROUND(H296*I296,0)</f>
        <v>790</v>
      </c>
    </row>
    <row r="297" spans="1:10" ht="31.5" x14ac:dyDescent="0.25">
      <c r="A297" s="170"/>
      <c r="B297" s="100" t="s">
        <v>317</v>
      </c>
      <c r="C297" s="102" t="s">
        <v>322</v>
      </c>
      <c r="D297" s="102" t="s">
        <v>340</v>
      </c>
      <c r="E297" s="124"/>
      <c r="F297" s="157"/>
      <c r="G297" s="178"/>
      <c r="H297" s="114"/>
      <c r="I297" s="127"/>
      <c r="J297" s="114">
        <f>SUM(J298)</f>
        <v>1579</v>
      </c>
    </row>
    <row r="298" spans="1:10" ht="31.5" x14ac:dyDescent="0.25">
      <c r="A298" s="170"/>
      <c r="B298" s="100"/>
      <c r="C298" s="102"/>
      <c r="D298" s="102"/>
      <c r="E298" s="124">
        <v>2</v>
      </c>
      <c r="F298" s="157" t="str">
        <f>VLOOKUP(E298,Danh_muc_VL_DC_TB!$A$4:$G$8,2)</f>
        <v>Máy điều hòa nhiệt độ 12.000 BTU</v>
      </c>
      <c r="G298" s="178" t="str">
        <f>VLOOKUP(E298,Danh_muc_VL_DC_TB!$A$4:$G$8,3)</f>
        <v>Cái</v>
      </c>
      <c r="H298" s="114">
        <f>VLOOKUP(E298,Danh_muc_VL_DC_TB!$A$4:$G$8,7)</f>
        <v>3948</v>
      </c>
      <c r="I298" s="127">
        <f>ROUND(I285*2,4)</f>
        <v>0.4</v>
      </c>
      <c r="J298" s="114">
        <f>ROUND(H298*I298,0)</f>
        <v>1579</v>
      </c>
    </row>
    <row r="299" spans="1:10" x14ac:dyDescent="0.25">
      <c r="A299" s="170" t="s">
        <v>234</v>
      </c>
      <c r="B299" s="100" t="s">
        <v>66</v>
      </c>
      <c r="C299" s="102"/>
      <c r="D299" s="102"/>
      <c r="E299" s="124"/>
      <c r="F299" s="157"/>
      <c r="G299" s="178"/>
      <c r="H299" s="114"/>
      <c r="I299" s="127"/>
      <c r="J299" s="114"/>
    </row>
    <row r="300" spans="1:10" x14ac:dyDescent="0.25">
      <c r="A300" s="170"/>
      <c r="B300" s="100" t="s">
        <v>312</v>
      </c>
      <c r="C300" s="102" t="s">
        <v>318</v>
      </c>
      <c r="D300" s="102" t="s">
        <v>323</v>
      </c>
      <c r="E300" s="124"/>
      <c r="F300" s="157"/>
      <c r="G300" s="178"/>
      <c r="H300" s="114"/>
      <c r="I300" s="127"/>
      <c r="J300" s="114"/>
    </row>
    <row r="301" spans="1:10" x14ac:dyDescent="0.25">
      <c r="A301" s="170"/>
      <c r="B301" s="100" t="s">
        <v>313</v>
      </c>
      <c r="C301" s="102" t="s">
        <v>63</v>
      </c>
      <c r="D301" s="102" t="s">
        <v>309</v>
      </c>
      <c r="E301" s="124"/>
      <c r="F301" s="157"/>
      <c r="G301" s="178"/>
      <c r="H301" s="114"/>
      <c r="I301" s="127"/>
      <c r="J301" s="114"/>
    </row>
    <row r="302" spans="1:10" x14ac:dyDescent="0.25">
      <c r="A302" s="170"/>
      <c r="B302" s="100" t="s">
        <v>314</v>
      </c>
      <c r="C302" s="102" t="s">
        <v>319</v>
      </c>
      <c r="D302" s="102" t="s">
        <v>311</v>
      </c>
      <c r="E302" s="124"/>
      <c r="F302" s="157"/>
      <c r="G302" s="178"/>
      <c r="H302" s="114"/>
      <c r="I302" s="127"/>
      <c r="J302" s="114"/>
    </row>
    <row r="303" spans="1:10" x14ac:dyDescent="0.25">
      <c r="A303" s="170"/>
      <c r="B303" s="100" t="s">
        <v>315</v>
      </c>
      <c r="C303" s="102" t="s">
        <v>320</v>
      </c>
      <c r="D303" s="102" t="s">
        <v>324</v>
      </c>
      <c r="E303" s="124"/>
      <c r="F303" s="157"/>
      <c r="G303" s="178"/>
      <c r="H303" s="114"/>
      <c r="I303" s="127"/>
      <c r="J303" s="114"/>
    </row>
    <row r="304" spans="1:10" x14ac:dyDescent="0.25">
      <c r="A304" s="170"/>
      <c r="B304" s="100" t="s">
        <v>316</v>
      </c>
      <c r="C304" s="102" t="s">
        <v>321</v>
      </c>
      <c r="D304" s="102" t="s">
        <v>325</v>
      </c>
      <c r="E304" s="124"/>
      <c r="F304" s="157"/>
      <c r="G304" s="178"/>
      <c r="H304" s="114"/>
      <c r="I304" s="127"/>
      <c r="J304" s="114"/>
    </row>
    <row r="305" spans="1:10" x14ac:dyDescent="0.25">
      <c r="A305" s="170"/>
      <c r="B305" s="100" t="s">
        <v>317</v>
      </c>
      <c r="C305" s="102" t="s">
        <v>322</v>
      </c>
      <c r="D305" s="102" t="s">
        <v>326</v>
      </c>
      <c r="E305" s="124"/>
      <c r="F305" s="157"/>
      <c r="G305" s="178"/>
      <c r="H305" s="114"/>
      <c r="I305" s="127"/>
      <c r="J305" s="114"/>
    </row>
    <row r="306" spans="1:10" ht="31.5" x14ac:dyDescent="0.25">
      <c r="A306" s="170" t="s">
        <v>235</v>
      </c>
      <c r="B306" s="100" t="s">
        <v>67</v>
      </c>
      <c r="C306" s="102"/>
      <c r="D306" s="102"/>
      <c r="E306" s="124"/>
      <c r="F306" s="157"/>
      <c r="G306" s="178"/>
      <c r="H306" s="114"/>
      <c r="I306" s="127"/>
      <c r="J306" s="114"/>
    </row>
    <row r="307" spans="1:10" x14ac:dyDescent="0.25">
      <c r="A307" s="170"/>
      <c r="B307" s="100" t="s">
        <v>312</v>
      </c>
      <c r="C307" s="102" t="s">
        <v>318</v>
      </c>
      <c r="D307" s="102" t="s">
        <v>323</v>
      </c>
      <c r="E307" s="124"/>
      <c r="F307" s="157"/>
      <c r="G307" s="178"/>
      <c r="H307" s="114"/>
      <c r="I307" s="127"/>
      <c r="J307" s="114"/>
    </row>
    <row r="308" spans="1:10" x14ac:dyDescent="0.25">
      <c r="A308" s="170"/>
      <c r="B308" s="100" t="s">
        <v>313</v>
      </c>
      <c r="C308" s="102" t="s">
        <v>63</v>
      </c>
      <c r="D308" s="102" t="s">
        <v>309</v>
      </c>
      <c r="E308" s="124"/>
      <c r="F308" s="157"/>
      <c r="G308" s="178"/>
      <c r="H308" s="114"/>
      <c r="I308" s="127"/>
      <c r="J308" s="114"/>
    </row>
    <row r="309" spans="1:10" x14ac:dyDescent="0.25">
      <c r="A309" s="170"/>
      <c r="B309" s="100" t="s">
        <v>314</v>
      </c>
      <c r="C309" s="102" t="s">
        <v>319</v>
      </c>
      <c r="D309" s="102" t="s">
        <v>311</v>
      </c>
      <c r="E309" s="124"/>
      <c r="F309" s="157"/>
      <c r="G309" s="178"/>
      <c r="H309" s="114"/>
      <c r="I309" s="127"/>
      <c r="J309" s="114"/>
    </row>
    <row r="310" spans="1:10" x14ac:dyDescent="0.25">
      <c r="A310" s="170"/>
      <c r="B310" s="100" t="s">
        <v>315</v>
      </c>
      <c r="C310" s="102" t="s">
        <v>320</v>
      </c>
      <c r="D310" s="102" t="s">
        <v>324</v>
      </c>
      <c r="E310" s="124"/>
      <c r="F310" s="157"/>
      <c r="G310" s="178"/>
      <c r="H310" s="114"/>
      <c r="I310" s="127"/>
      <c r="J310" s="114"/>
    </row>
    <row r="311" spans="1:10" x14ac:dyDescent="0.25">
      <c r="A311" s="170"/>
      <c r="B311" s="100" t="s">
        <v>316</v>
      </c>
      <c r="C311" s="102" t="s">
        <v>321</v>
      </c>
      <c r="D311" s="102" t="s">
        <v>325</v>
      </c>
      <c r="E311" s="124"/>
      <c r="F311" s="157"/>
      <c r="G311" s="178"/>
      <c r="H311" s="114"/>
      <c r="I311" s="127"/>
      <c r="J311" s="114"/>
    </row>
    <row r="312" spans="1:10" x14ac:dyDescent="0.25">
      <c r="A312" s="170"/>
      <c r="B312" s="100" t="s">
        <v>317</v>
      </c>
      <c r="C312" s="102" t="s">
        <v>322</v>
      </c>
      <c r="D312" s="102" t="s">
        <v>326</v>
      </c>
      <c r="E312" s="124"/>
      <c r="F312" s="157"/>
      <c r="G312" s="178"/>
      <c r="H312" s="114"/>
      <c r="I312" s="127"/>
      <c r="J312" s="114"/>
    </row>
    <row r="313" spans="1:10" ht="31.5" x14ac:dyDescent="0.25">
      <c r="A313" s="170" t="s">
        <v>236</v>
      </c>
      <c r="B313" s="100" t="s">
        <v>68</v>
      </c>
      <c r="C313" s="102"/>
      <c r="D313" s="102"/>
      <c r="E313" s="124"/>
      <c r="F313" s="157"/>
      <c r="G313" s="178"/>
      <c r="H313" s="114"/>
      <c r="I313" s="127"/>
      <c r="J313" s="114"/>
    </row>
    <row r="314" spans="1:10" x14ac:dyDescent="0.25">
      <c r="A314" s="170"/>
      <c r="B314" s="100" t="s">
        <v>306</v>
      </c>
      <c r="C314" s="102" t="s">
        <v>53</v>
      </c>
      <c r="D314" s="102" t="s">
        <v>309</v>
      </c>
      <c r="E314" s="124"/>
      <c r="F314" s="157"/>
      <c r="G314" s="178"/>
      <c r="H314" s="114"/>
      <c r="I314" s="127"/>
      <c r="J314" s="114">
        <f>SUM(J315:J317)</f>
        <v>862</v>
      </c>
    </row>
    <row r="315" spans="1:10" ht="31.5" x14ac:dyDescent="0.25">
      <c r="A315" s="170"/>
      <c r="B315" s="100"/>
      <c r="C315" s="102"/>
      <c r="D315" s="102"/>
      <c r="E315" s="124">
        <v>2</v>
      </c>
      <c r="F315" s="157" t="str">
        <f>VLOOKUP(E315,Danh_muc_VL_DC_TB!$A$4:$G$8,2)</f>
        <v>Máy điều hòa nhiệt độ 12.000 BTU</v>
      </c>
      <c r="G315" s="178" t="str">
        <f>VLOOKUP(E315,Danh_muc_VL_DC_TB!$A$4:$G$8,3)</f>
        <v>Cái</v>
      </c>
      <c r="H315" s="114">
        <f>VLOOKUP(E315,Danh_muc_VL_DC_TB!$A$4:$G$8,7)</f>
        <v>3948</v>
      </c>
      <c r="I315" s="127">
        <v>0.03</v>
      </c>
      <c r="J315" s="114">
        <f>ROUND(H315*I315,0)</f>
        <v>118</v>
      </c>
    </row>
    <row r="316" spans="1:10" x14ac:dyDescent="0.25">
      <c r="A316" s="170"/>
      <c r="B316" s="100"/>
      <c r="C316" s="102"/>
      <c r="D316" s="102"/>
      <c r="E316" s="124">
        <v>5</v>
      </c>
      <c r="F316" s="157" t="str">
        <f>VLOOKUP(E316,Danh_muc_VL_DC_TB!$A$4:$G$8,2)</f>
        <v>Máy vi tính PC</v>
      </c>
      <c r="G316" s="178" t="str">
        <f>VLOOKUP(E316,Danh_muc_VL_DC_TB!$A$4:$G$8,3)</f>
        <v>Cái</v>
      </c>
      <c r="H316" s="114">
        <f>VLOOKUP(E316,Danh_muc_VL_DC_TB!$A$4:$G$8,7)</f>
        <v>6000</v>
      </c>
      <c r="I316" s="127">
        <v>0.12</v>
      </c>
      <c r="J316" s="114">
        <f>ROUND(H316*I316,0)</f>
        <v>720</v>
      </c>
    </row>
    <row r="317" spans="1:10" x14ac:dyDescent="0.25">
      <c r="A317" s="170"/>
      <c r="B317" s="100"/>
      <c r="C317" s="102"/>
      <c r="D317" s="102"/>
      <c r="E317" s="124">
        <v>3</v>
      </c>
      <c r="F317" s="157" t="str">
        <f>VLOOKUP(E317,Danh_muc_VL_DC_TB!$A$4:$G$8,2)</f>
        <v>Máy in A4</v>
      </c>
      <c r="G317" s="178" t="str">
        <f>VLOOKUP(E317,Danh_muc_VL_DC_TB!$A$4:$G$8,3)</f>
        <v>Cái</v>
      </c>
      <c r="H317" s="114">
        <f>VLOOKUP(E317,Danh_muc_VL_DC_TB!$A$4:$G$8,7)</f>
        <v>2400</v>
      </c>
      <c r="I317" s="127">
        <v>0.01</v>
      </c>
      <c r="J317" s="114">
        <f>ROUND(H317*I317,0)</f>
        <v>24</v>
      </c>
    </row>
    <row r="318" spans="1:10" x14ac:dyDescent="0.25">
      <c r="A318" s="170"/>
      <c r="B318" s="100" t="s">
        <v>307</v>
      </c>
      <c r="C318" s="102" t="s">
        <v>53</v>
      </c>
      <c r="D318" s="102" t="s">
        <v>310</v>
      </c>
      <c r="E318" s="124"/>
      <c r="F318" s="157"/>
      <c r="G318" s="178"/>
      <c r="H318" s="114"/>
      <c r="I318" s="127"/>
      <c r="J318" s="114">
        <f>SUM(J319:J321)</f>
        <v>1035</v>
      </c>
    </row>
    <row r="319" spans="1:10" ht="31.5" x14ac:dyDescent="0.25">
      <c r="A319" s="170"/>
      <c r="B319" s="100"/>
      <c r="C319" s="102"/>
      <c r="D319" s="102"/>
      <c r="E319" s="124">
        <v>2</v>
      </c>
      <c r="F319" s="157" t="str">
        <f>VLOOKUP(E319,Danh_muc_VL_DC_TB!$A$4:$G$8,2)</f>
        <v>Máy điều hòa nhiệt độ 12.000 BTU</v>
      </c>
      <c r="G319" s="178" t="str">
        <f>VLOOKUP(E319,Danh_muc_VL_DC_TB!$A$4:$G$8,3)</f>
        <v>Cái</v>
      </c>
      <c r="H319" s="114">
        <f>VLOOKUP(E319,Danh_muc_VL_DC_TB!$A$4:$G$8,7)</f>
        <v>3948</v>
      </c>
      <c r="I319" s="127">
        <f>ROUND(I315*1.2,3)</f>
        <v>3.5999999999999997E-2</v>
      </c>
      <c r="J319" s="114">
        <f>ROUND(H319*I319,0)</f>
        <v>142</v>
      </c>
    </row>
    <row r="320" spans="1:10" x14ac:dyDescent="0.25">
      <c r="A320" s="170"/>
      <c r="B320" s="100"/>
      <c r="C320" s="102"/>
      <c r="D320" s="102"/>
      <c r="E320" s="124">
        <v>5</v>
      </c>
      <c r="F320" s="157" t="str">
        <f>VLOOKUP(E320,Danh_muc_VL_DC_TB!$A$4:$G$8,2)</f>
        <v>Máy vi tính PC</v>
      </c>
      <c r="G320" s="178" t="str">
        <f>VLOOKUP(E320,Danh_muc_VL_DC_TB!$A$4:$G$8,3)</f>
        <v>Cái</v>
      </c>
      <c r="H320" s="114">
        <f>VLOOKUP(E320,Danh_muc_VL_DC_TB!$A$4:$G$8,7)</f>
        <v>6000</v>
      </c>
      <c r="I320" s="127">
        <f t="shared" ref="I320:I321" si="15">ROUND(I316*1.2,3)</f>
        <v>0.14399999999999999</v>
      </c>
      <c r="J320" s="114">
        <f>ROUND(H320*I320,0)</f>
        <v>864</v>
      </c>
    </row>
    <row r="321" spans="1:10" x14ac:dyDescent="0.25">
      <c r="A321" s="170"/>
      <c r="B321" s="100"/>
      <c r="C321" s="102"/>
      <c r="D321" s="102"/>
      <c r="E321" s="124">
        <v>3</v>
      </c>
      <c r="F321" s="157" t="str">
        <f>VLOOKUP(E321,Danh_muc_VL_DC_TB!$A$4:$G$8,2)</f>
        <v>Máy in A4</v>
      </c>
      <c r="G321" s="178" t="str">
        <f>VLOOKUP(E321,Danh_muc_VL_DC_TB!$A$4:$G$8,3)</f>
        <v>Cái</v>
      </c>
      <c r="H321" s="114">
        <f>VLOOKUP(E321,Danh_muc_VL_DC_TB!$A$4:$G$8,7)</f>
        <v>2400</v>
      </c>
      <c r="I321" s="127">
        <f t="shared" si="15"/>
        <v>1.2E-2</v>
      </c>
      <c r="J321" s="114">
        <f>ROUND(H321*I321,0)</f>
        <v>29</v>
      </c>
    </row>
    <row r="322" spans="1:10" x14ac:dyDescent="0.25">
      <c r="A322" s="170"/>
      <c r="B322" s="100" t="s">
        <v>308</v>
      </c>
      <c r="C322" s="102" t="s">
        <v>53</v>
      </c>
      <c r="D322" s="102" t="s">
        <v>311</v>
      </c>
      <c r="E322" s="124"/>
      <c r="F322" s="157"/>
      <c r="G322" s="178"/>
      <c r="H322" s="114"/>
      <c r="I322" s="127"/>
      <c r="J322" s="114">
        <f>SUM(J323:J325)</f>
        <v>1294</v>
      </c>
    </row>
    <row r="323" spans="1:10" ht="31.5" x14ac:dyDescent="0.25">
      <c r="A323" s="170"/>
      <c r="B323" s="100"/>
      <c r="C323" s="102"/>
      <c r="D323" s="102"/>
      <c r="E323" s="124">
        <v>2</v>
      </c>
      <c r="F323" s="157" t="str">
        <f>VLOOKUP(E323,Danh_muc_VL_DC_TB!$A$4:$G$8,2)</f>
        <v>Máy điều hòa nhiệt độ 12.000 BTU</v>
      </c>
      <c r="G323" s="178" t="str">
        <f>VLOOKUP(E323,Danh_muc_VL_DC_TB!$A$4:$G$8,3)</f>
        <v>Cái</v>
      </c>
      <c r="H323" s="114">
        <f>VLOOKUP(E323,Danh_muc_VL_DC_TB!$A$4:$G$8,7)</f>
        <v>3948</v>
      </c>
      <c r="I323" s="127">
        <f>ROUND(I315*1.5,3)</f>
        <v>4.4999999999999998E-2</v>
      </c>
      <c r="J323" s="114">
        <f>ROUND(H323*I323,0)</f>
        <v>178</v>
      </c>
    </row>
    <row r="324" spans="1:10" x14ac:dyDescent="0.25">
      <c r="A324" s="170"/>
      <c r="B324" s="100"/>
      <c r="C324" s="102"/>
      <c r="D324" s="102"/>
      <c r="E324" s="124">
        <v>5</v>
      </c>
      <c r="F324" s="157" t="str">
        <f>VLOOKUP(E324,Danh_muc_VL_DC_TB!$A$4:$G$8,2)</f>
        <v>Máy vi tính PC</v>
      </c>
      <c r="G324" s="178" t="str">
        <f>VLOOKUP(E324,Danh_muc_VL_DC_TB!$A$4:$G$8,3)</f>
        <v>Cái</v>
      </c>
      <c r="H324" s="114">
        <f>VLOOKUP(E324,Danh_muc_VL_DC_TB!$A$4:$G$8,7)</f>
        <v>6000</v>
      </c>
      <c r="I324" s="127">
        <f t="shared" ref="I324:I325" si="16">ROUND(I316*1.5,3)</f>
        <v>0.18</v>
      </c>
      <c r="J324" s="114">
        <f>ROUND(H324*I324,0)</f>
        <v>1080</v>
      </c>
    </row>
    <row r="325" spans="1:10" x14ac:dyDescent="0.25">
      <c r="A325" s="170"/>
      <c r="B325" s="100"/>
      <c r="C325" s="102"/>
      <c r="D325" s="102"/>
      <c r="E325" s="124">
        <v>3</v>
      </c>
      <c r="F325" s="157" t="str">
        <f>VLOOKUP(E325,Danh_muc_VL_DC_TB!$A$4:$G$8,2)</f>
        <v>Máy in A4</v>
      </c>
      <c r="G325" s="178" t="str">
        <f>VLOOKUP(E325,Danh_muc_VL_DC_TB!$A$4:$G$8,3)</f>
        <v>Cái</v>
      </c>
      <c r="H325" s="114">
        <f>VLOOKUP(E325,Danh_muc_VL_DC_TB!$A$4:$G$8,7)</f>
        <v>2400</v>
      </c>
      <c r="I325" s="127">
        <f t="shared" si="16"/>
        <v>1.4999999999999999E-2</v>
      </c>
      <c r="J325" s="114">
        <f>ROUND(H325*I325,0)</f>
        <v>36</v>
      </c>
    </row>
    <row r="326" spans="1:10" ht="31.5" x14ac:dyDescent="0.25">
      <c r="A326" s="173" t="s">
        <v>237</v>
      </c>
      <c r="B326" s="105" t="s">
        <v>69</v>
      </c>
      <c r="C326" s="101"/>
      <c r="D326" s="101"/>
      <c r="E326" s="124"/>
      <c r="F326" s="157"/>
      <c r="G326" s="178"/>
      <c r="H326" s="114"/>
      <c r="I326" s="127"/>
      <c r="J326" s="114"/>
    </row>
    <row r="327" spans="1:10" ht="47.25" x14ac:dyDescent="0.25">
      <c r="A327" s="170" t="s">
        <v>238</v>
      </c>
      <c r="B327" s="100" t="s">
        <v>70</v>
      </c>
      <c r="C327" s="102" t="s">
        <v>27</v>
      </c>
      <c r="D327" s="102"/>
      <c r="E327" s="124"/>
      <c r="F327" s="157"/>
      <c r="G327" s="178"/>
      <c r="H327" s="114"/>
      <c r="I327" s="127"/>
      <c r="J327" s="114">
        <f>SUM(J328:J330)</f>
        <v>13427</v>
      </c>
    </row>
    <row r="328" spans="1:10" ht="31.5" x14ac:dyDescent="0.25">
      <c r="A328" s="170"/>
      <c r="B328" s="100"/>
      <c r="C328" s="102"/>
      <c r="D328" s="102"/>
      <c r="E328" s="124">
        <v>2</v>
      </c>
      <c r="F328" s="157" t="str">
        <f>VLOOKUP(E328,Danh_muc_VL_DC_TB!$A$4:$G$8,2)</f>
        <v>Máy điều hòa nhiệt độ 12.000 BTU</v>
      </c>
      <c r="G328" s="178" t="str">
        <f>VLOOKUP(E328,Danh_muc_VL_DC_TB!$A$4:$G$8,3)</f>
        <v>Cái</v>
      </c>
      <c r="H328" s="114">
        <f>VLOOKUP(E328,Danh_muc_VL_DC_TB!$A$4:$G$8,7)</f>
        <v>3948</v>
      </c>
      <c r="I328" s="127">
        <v>0.18759999999999999</v>
      </c>
      <c r="J328" s="114">
        <f>ROUND(H328*I328,0)</f>
        <v>741</v>
      </c>
    </row>
    <row r="329" spans="1:10" x14ac:dyDescent="0.25">
      <c r="A329" s="170"/>
      <c r="B329" s="100"/>
      <c r="C329" s="102"/>
      <c r="D329" s="102"/>
      <c r="E329" s="124">
        <v>5</v>
      </c>
      <c r="F329" s="157" t="str">
        <f>VLOOKUP(E329,Danh_muc_VL_DC_TB!$A$4:$G$8,2)</f>
        <v>Máy vi tính PC</v>
      </c>
      <c r="G329" s="178" t="str">
        <f>VLOOKUP(E329,Danh_muc_VL_DC_TB!$A$4:$G$8,3)</f>
        <v>Cái</v>
      </c>
      <c r="H329" s="114">
        <f>VLOOKUP(E329,Danh_muc_VL_DC_TB!$A$4:$G$8,7)</f>
        <v>6000</v>
      </c>
      <c r="I329" s="127">
        <v>2.1141000000000001</v>
      </c>
      <c r="J329" s="114">
        <f>ROUND(H329*I329,0)</f>
        <v>12685</v>
      </c>
    </row>
    <row r="330" spans="1:10" x14ac:dyDescent="0.25">
      <c r="A330" s="170"/>
      <c r="B330" s="100"/>
      <c r="C330" s="102"/>
      <c r="D330" s="102"/>
      <c r="E330" s="124">
        <v>3</v>
      </c>
      <c r="F330" s="157" t="str">
        <f>VLOOKUP(E330,Danh_muc_VL_DC_TB!$A$4:$G$8,2)</f>
        <v>Máy in A4</v>
      </c>
      <c r="G330" s="178" t="str">
        <f>VLOOKUP(E330,Danh_muc_VL_DC_TB!$A$4:$G$8,3)</f>
        <v>Cái</v>
      </c>
      <c r="H330" s="114">
        <f>VLOOKUP(E330,Danh_muc_VL_DC_TB!$A$4:$G$8,7)</f>
        <v>2400</v>
      </c>
      <c r="I330" s="127">
        <v>4.0000000000000002E-4</v>
      </c>
      <c r="J330" s="114">
        <f>ROUND(H330*I330,0)</f>
        <v>1</v>
      </c>
    </row>
    <row r="331" spans="1:10" x14ac:dyDescent="0.25">
      <c r="A331" s="237" t="s">
        <v>239</v>
      </c>
      <c r="B331" s="238" t="s">
        <v>71</v>
      </c>
      <c r="C331" s="102" t="s">
        <v>72</v>
      </c>
      <c r="D331" s="102" t="s">
        <v>357</v>
      </c>
      <c r="E331" s="124"/>
      <c r="F331" s="157"/>
      <c r="G331" s="178"/>
      <c r="H331" s="114"/>
      <c r="I331" s="127"/>
      <c r="J331" s="114"/>
    </row>
    <row r="332" spans="1:10" x14ac:dyDescent="0.25">
      <c r="A332" s="237"/>
      <c r="B332" s="238"/>
      <c r="C332" s="102" t="s">
        <v>353</v>
      </c>
      <c r="D332" s="102" t="s">
        <v>358</v>
      </c>
      <c r="E332" s="124"/>
      <c r="F332" s="157"/>
      <c r="G332" s="178"/>
      <c r="H332" s="114"/>
      <c r="I332" s="127"/>
      <c r="J332" s="114"/>
    </row>
    <row r="333" spans="1:10" x14ac:dyDescent="0.25">
      <c r="A333" s="237"/>
      <c r="B333" s="238"/>
      <c r="C333" s="102" t="s">
        <v>354</v>
      </c>
      <c r="D333" s="102" t="s">
        <v>359</v>
      </c>
      <c r="E333" s="124"/>
      <c r="F333" s="157"/>
      <c r="G333" s="178"/>
      <c r="H333" s="114"/>
      <c r="I333" s="127"/>
      <c r="J333" s="114"/>
    </row>
    <row r="334" spans="1:10" x14ac:dyDescent="0.25">
      <c r="A334" s="237"/>
      <c r="B334" s="238"/>
      <c r="C334" s="102" t="s">
        <v>355</v>
      </c>
      <c r="D334" s="102" t="s">
        <v>360</v>
      </c>
      <c r="E334" s="124"/>
      <c r="F334" s="157"/>
      <c r="G334" s="178"/>
      <c r="H334" s="114"/>
      <c r="I334" s="127"/>
      <c r="J334" s="114"/>
    </row>
    <row r="335" spans="1:10" x14ac:dyDescent="0.25">
      <c r="A335" s="237"/>
      <c r="B335" s="238"/>
      <c r="C335" s="102" t="s">
        <v>356</v>
      </c>
      <c r="D335" s="102" t="s">
        <v>361</v>
      </c>
      <c r="E335" s="124"/>
      <c r="F335" s="157"/>
      <c r="G335" s="178"/>
      <c r="H335" s="114"/>
      <c r="I335" s="127"/>
      <c r="J335" s="114"/>
    </row>
    <row r="336" spans="1:10" ht="31.5" x14ac:dyDescent="0.25">
      <c r="A336" s="170" t="s">
        <v>240</v>
      </c>
      <c r="B336" s="100" t="s">
        <v>73</v>
      </c>
      <c r="C336" s="102"/>
      <c r="D336" s="102"/>
      <c r="E336" s="124"/>
      <c r="F336" s="157"/>
      <c r="G336" s="178"/>
      <c r="H336" s="114"/>
      <c r="I336" s="127"/>
      <c r="J336" s="114"/>
    </row>
    <row r="337" spans="1:10" ht="31.5" x14ac:dyDescent="0.25">
      <c r="A337" s="170" t="s">
        <v>241</v>
      </c>
      <c r="B337" s="100" t="s">
        <v>74</v>
      </c>
      <c r="C337" s="102"/>
      <c r="D337" s="102"/>
      <c r="E337" s="124"/>
      <c r="F337" s="157"/>
      <c r="G337" s="178"/>
      <c r="H337" s="114"/>
      <c r="I337" s="127"/>
      <c r="J337" s="114"/>
    </row>
    <row r="338" spans="1:10" ht="31.5" x14ac:dyDescent="0.25">
      <c r="A338" s="170" t="s">
        <v>341</v>
      </c>
      <c r="B338" s="100" t="s">
        <v>344</v>
      </c>
      <c r="C338" s="102" t="s">
        <v>19</v>
      </c>
      <c r="D338" s="102"/>
      <c r="E338" s="124"/>
      <c r="F338" s="157"/>
      <c r="G338" s="178"/>
      <c r="H338" s="114"/>
      <c r="I338" s="127"/>
      <c r="J338" s="114"/>
    </row>
    <row r="339" spans="1:10" x14ac:dyDescent="0.25">
      <c r="A339" s="237" t="s">
        <v>342</v>
      </c>
      <c r="B339" s="238" t="s">
        <v>343</v>
      </c>
      <c r="C339" s="242" t="s">
        <v>19</v>
      </c>
      <c r="D339" s="102" t="s">
        <v>20</v>
      </c>
      <c r="E339" s="124"/>
      <c r="F339" s="157"/>
      <c r="G339" s="178"/>
      <c r="H339" s="114"/>
      <c r="I339" s="127"/>
      <c r="J339" s="114"/>
    </row>
    <row r="340" spans="1:10" x14ac:dyDescent="0.25">
      <c r="A340" s="237"/>
      <c r="B340" s="238"/>
      <c r="C340" s="242"/>
      <c r="D340" s="102" t="s">
        <v>21</v>
      </c>
      <c r="E340" s="124"/>
      <c r="F340" s="157"/>
      <c r="G340" s="178"/>
      <c r="H340" s="114"/>
      <c r="I340" s="127"/>
      <c r="J340" s="114"/>
    </row>
    <row r="341" spans="1:10" x14ac:dyDescent="0.25">
      <c r="A341" s="237"/>
      <c r="B341" s="238"/>
      <c r="C341" s="242"/>
      <c r="D341" s="102" t="s">
        <v>22</v>
      </c>
      <c r="E341" s="124"/>
      <c r="F341" s="157"/>
      <c r="G341" s="178"/>
      <c r="H341" s="114"/>
      <c r="I341" s="127"/>
      <c r="J341" s="114"/>
    </row>
    <row r="342" spans="1:10" x14ac:dyDescent="0.25">
      <c r="A342" s="237" t="s">
        <v>242</v>
      </c>
      <c r="B342" s="238" t="s">
        <v>75</v>
      </c>
      <c r="C342" s="102" t="s">
        <v>72</v>
      </c>
      <c r="D342" s="102" t="s">
        <v>357</v>
      </c>
      <c r="E342" s="124"/>
      <c r="F342" s="157"/>
      <c r="G342" s="178"/>
      <c r="H342" s="114"/>
      <c r="I342" s="127"/>
      <c r="J342" s="114"/>
    </row>
    <row r="343" spans="1:10" x14ac:dyDescent="0.25">
      <c r="A343" s="237"/>
      <c r="B343" s="238"/>
      <c r="C343" s="102" t="s">
        <v>353</v>
      </c>
      <c r="D343" s="102" t="s">
        <v>358</v>
      </c>
      <c r="E343" s="124"/>
      <c r="F343" s="157"/>
      <c r="G343" s="178"/>
      <c r="H343" s="114"/>
      <c r="I343" s="127"/>
      <c r="J343" s="114"/>
    </row>
    <row r="344" spans="1:10" x14ac:dyDescent="0.25">
      <c r="A344" s="237"/>
      <c r="B344" s="238"/>
      <c r="C344" s="102" t="s">
        <v>354</v>
      </c>
      <c r="D344" s="102" t="s">
        <v>359</v>
      </c>
      <c r="E344" s="124"/>
      <c r="F344" s="157"/>
      <c r="G344" s="178"/>
      <c r="H344" s="114"/>
      <c r="I344" s="127"/>
      <c r="J344" s="114"/>
    </row>
    <row r="345" spans="1:10" x14ac:dyDescent="0.25">
      <c r="A345" s="237"/>
      <c r="B345" s="238"/>
      <c r="C345" s="102" t="s">
        <v>355</v>
      </c>
      <c r="D345" s="102" t="s">
        <v>360</v>
      </c>
      <c r="E345" s="124"/>
      <c r="F345" s="157"/>
      <c r="G345" s="178"/>
      <c r="H345" s="114"/>
      <c r="I345" s="127"/>
      <c r="J345" s="114"/>
    </row>
    <row r="346" spans="1:10" x14ac:dyDescent="0.25">
      <c r="A346" s="237"/>
      <c r="B346" s="238"/>
      <c r="C346" s="102" t="s">
        <v>356</v>
      </c>
      <c r="D346" s="102" t="s">
        <v>361</v>
      </c>
      <c r="E346" s="124"/>
      <c r="F346" s="157"/>
      <c r="G346" s="178"/>
      <c r="H346" s="114"/>
      <c r="I346" s="127"/>
      <c r="J346" s="114"/>
    </row>
    <row r="347" spans="1:10" ht="31.5" x14ac:dyDescent="0.25">
      <c r="A347" s="170" t="s">
        <v>243</v>
      </c>
      <c r="B347" s="100" t="s">
        <v>76</v>
      </c>
      <c r="C347" s="102" t="s">
        <v>27</v>
      </c>
      <c r="D347" s="102"/>
      <c r="E347" s="124"/>
      <c r="F347" s="157"/>
      <c r="G347" s="178"/>
      <c r="H347" s="114"/>
      <c r="I347" s="127"/>
      <c r="J347" s="114">
        <f>SUM(J348)</f>
        <v>741</v>
      </c>
    </row>
    <row r="348" spans="1:10" ht="31.5" x14ac:dyDescent="0.25">
      <c r="A348" s="170"/>
      <c r="B348" s="100"/>
      <c r="C348" s="102"/>
      <c r="D348" s="102"/>
      <c r="E348" s="124">
        <v>2</v>
      </c>
      <c r="F348" s="157" t="str">
        <f>VLOOKUP(E348,Danh_muc_VL_DC_TB!$A$4:$G$8,2)</f>
        <v>Máy điều hòa nhiệt độ 12.000 BTU</v>
      </c>
      <c r="G348" s="178" t="str">
        <f>VLOOKUP(E348,Danh_muc_VL_DC_TB!$A$4:$G$8,3)</f>
        <v>Cái</v>
      </c>
      <c r="H348" s="114">
        <f>VLOOKUP(E348,Danh_muc_VL_DC_TB!$A$4:$G$8,7)</f>
        <v>3948</v>
      </c>
      <c r="I348" s="127">
        <v>0.18759999999999999</v>
      </c>
      <c r="J348" s="114">
        <f>ROUND(H348*I348,0)</f>
        <v>741</v>
      </c>
    </row>
    <row r="349" spans="1:10" x14ac:dyDescent="0.25">
      <c r="A349" s="173" t="s">
        <v>244</v>
      </c>
      <c r="B349" s="105" t="s">
        <v>77</v>
      </c>
      <c r="C349" s="101"/>
      <c r="D349" s="101"/>
      <c r="E349" s="124"/>
      <c r="F349" s="157"/>
      <c r="G349" s="178"/>
      <c r="H349" s="114"/>
      <c r="I349" s="127"/>
      <c r="J349" s="114"/>
    </row>
    <row r="350" spans="1:10" ht="31.5" x14ac:dyDescent="0.25">
      <c r="A350" s="170" t="s">
        <v>245</v>
      </c>
      <c r="B350" s="100" t="s">
        <v>78</v>
      </c>
      <c r="C350" s="102"/>
      <c r="D350" s="102"/>
      <c r="E350" s="124"/>
      <c r="F350" s="157"/>
      <c r="G350" s="178"/>
      <c r="H350" s="114"/>
      <c r="I350" s="127"/>
      <c r="J350" s="114"/>
    </row>
    <row r="351" spans="1:10" ht="31.5" x14ac:dyDescent="0.25">
      <c r="A351" s="170"/>
      <c r="B351" s="100" t="s">
        <v>345</v>
      </c>
      <c r="C351" s="102" t="s">
        <v>27</v>
      </c>
      <c r="D351" s="102" t="s">
        <v>309</v>
      </c>
      <c r="E351" s="124"/>
      <c r="F351" s="157"/>
      <c r="G351" s="178"/>
      <c r="H351" s="114"/>
      <c r="I351" s="127"/>
      <c r="J351" s="114">
        <v>0</v>
      </c>
    </row>
    <row r="352" spans="1:10" ht="31.5" x14ac:dyDescent="0.25">
      <c r="A352" s="170"/>
      <c r="B352" s="100" t="s">
        <v>346</v>
      </c>
      <c r="C352" s="102" t="s">
        <v>27</v>
      </c>
      <c r="D352" s="102" t="s">
        <v>347</v>
      </c>
      <c r="E352" s="124"/>
      <c r="F352" s="157"/>
      <c r="G352" s="178"/>
      <c r="H352" s="114"/>
      <c r="I352" s="127"/>
      <c r="J352" s="114">
        <v>0</v>
      </c>
    </row>
    <row r="353" spans="1:10" ht="47.25" x14ac:dyDescent="0.25">
      <c r="A353" s="170" t="s">
        <v>246</v>
      </c>
      <c r="B353" s="100" t="s">
        <v>79</v>
      </c>
      <c r="C353" s="102" t="s">
        <v>27</v>
      </c>
      <c r="D353" s="102"/>
      <c r="E353" s="124"/>
      <c r="F353" s="157"/>
      <c r="G353" s="178"/>
      <c r="H353" s="114"/>
      <c r="I353" s="127"/>
      <c r="J353" s="114"/>
    </row>
    <row r="354" spans="1:10" ht="31.5" x14ac:dyDescent="0.25">
      <c r="A354" s="170" t="s">
        <v>247</v>
      </c>
      <c r="B354" s="100" t="s">
        <v>80</v>
      </c>
      <c r="C354" s="102"/>
      <c r="D354" s="102"/>
      <c r="E354" s="124"/>
      <c r="F354" s="157"/>
      <c r="G354" s="178"/>
      <c r="H354" s="114"/>
      <c r="I354" s="127"/>
      <c r="J354" s="114"/>
    </row>
    <row r="355" spans="1:10" ht="31.5" x14ac:dyDescent="0.25">
      <c r="A355" s="170"/>
      <c r="B355" s="100" t="s">
        <v>345</v>
      </c>
      <c r="C355" s="102" t="s">
        <v>27</v>
      </c>
      <c r="D355" s="102" t="s">
        <v>309</v>
      </c>
      <c r="E355" s="124"/>
      <c r="F355" s="157"/>
      <c r="G355" s="178"/>
      <c r="H355" s="114"/>
      <c r="I355" s="127"/>
      <c r="J355" s="114">
        <f>SUM(J356:J358)</f>
        <v>1438</v>
      </c>
    </row>
    <row r="356" spans="1:10" x14ac:dyDescent="0.25">
      <c r="A356" s="170"/>
      <c r="B356" s="100"/>
      <c r="C356" s="102"/>
      <c r="D356" s="102"/>
      <c r="E356" s="124">
        <v>5</v>
      </c>
      <c r="F356" s="157" t="str">
        <f>VLOOKUP(E356,Danh_muc_VL_DC_TB!$A$4:$G$8,2)</f>
        <v>Máy vi tính PC</v>
      </c>
      <c r="G356" s="178" t="str">
        <f>VLOOKUP(E356,Danh_muc_VL_DC_TB!$A$4:$G$8,3)</f>
        <v>Cái</v>
      </c>
      <c r="H356" s="114">
        <f>VLOOKUP(E356,Danh_muc_VL_DC_TB!$A$4:$G$8,7)</f>
        <v>6000</v>
      </c>
      <c r="I356" s="127">
        <v>8.0000000000000002E-3</v>
      </c>
      <c r="J356" s="114">
        <f>ROUND(H356*I356,0)</f>
        <v>48</v>
      </c>
    </row>
    <row r="357" spans="1:10" x14ac:dyDescent="0.25">
      <c r="A357" s="170"/>
      <c r="B357" s="100"/>
      <c r="C357" s="102"/>
      <c r="D357" s="102"/>
      <c r="E357" s="124">
        <v>3</v>
      </c>
      <c r="F357" s="157" t="str">
        <f>VLOOKUP(E357,Danh_muc_VL_DC_TB!$A$4:$G$8,2)</f>
        <v>Máy in A4</v>
      </c>
      <c r="G357" s="178" t="str">
        <f>VLOOKUP(E357,Danh_muc_VL_DC_TB!$A$4:$G$8,3)</f>
        <v>Cái</v>
      </c>
      <c r="H357" s="114">
        <f>VLOOKUP(E357,Danh_muc_VL_DC_TB!$A$4:$G$8,7)</f>
        <v>2400</v>
      </c>
      <c r="I357" s="127">
        <v>4.0000000000000001E-3</v>
      </c>
      <c r="J357" s="114">
        <f>ROUND(H357*I357,0)</f>
        <v>10</v>
      </c>
    </row>
    <row r="358" spans="1:10" x14ac:dyDescent="0.25">
      <c r="A358" s="170"/>
      <c r="B358" s="100"/>
      <c r="C358" s="102"/>
      <c r="D358" s="102"/>
      <c r="E358" s="124">
        <v>1</v>
      </c>
      <c r="F358" s="157" t="str">
        <f>VLOOKUP(E358,Danh_muc_VL_DC_TB!$A$4:$G$8,2)</f>
        <v>Bộ máy chủ lưu trữ số liệu</v>
      </c>
      <c r="G358" s="178" t="str">
        <f>VLOOKUP(E358,Danh_muc_VL_DC_TB!$A$4:$G$8,3)</f>
        <v>Cái</v>
      </c>
      <c r="H358" s="114">
        <f>VLOOKUP(E358,Danh_muc_VL_DC_TB!$A$4:$G$8,7)</f>
        <v>172560</v>
      </c>
      <c r="I358" s="127">
        <v>8.0000000000000002E-3</v>
      </c>
      <c r="J358" s="114">
        <f>ROUND(H358*I358,0)</f>
        <v>1380</v>
      </c>
    </row>
    <row r="359" spans="1:10" ht="31.5" x14ac:dyDescent="0.25">
      <c r="A359" s="170"/>
      <c r="B359" s="100" t="s">
        <v>346</v>
      </c>
      <c r="C359" s="102" t="s">
        <v>27</v>
      </c>
      <c r="D359" s="102" t="s">
        <v>347</v>
      </c>
      <c r="E359" s="124"/>
      <c r="F359" s="157"/>
      <c r="G359" s="178"/>
      <c r="H359" s="114"/>
      <c r="I359" s="127"/>
      <c r="J359" s="114">
        <f>SUM(J360:J362)</f>
        <v>1240</v>
      </c>
    </row>
    <row r="360" spans="1:10" x14ac:dyDescent="0.25">
      <c r="A360" s="170"/>
      <c r="B360" s="100"/>
      <c r="C360" s="102"/>
      <c r="D360" s="102"/>
      <c r="E360" s="124">
        <v>5</v>
      </c>
      <c r="F360" s="157" t="str">
        <f>VLOOKUP(E360,Danh_muc_VL_DC_TB!$A$4:$G$8,2)</f>
        <v>Máy vi tính PC</v>
      </c>
      <c r="G360" s="178" t="str">
        <f>VLOOKUP(E360,Danh_muc_VL_DC_TB!$A$4:$G$8,3)</f>
        <v>Cái</v>
      </c>
      <c r="H360" s="114">
        <f>VLOOKUP(E360,Danh_muc_VL_DC_TB!$A$4:$G$8,7)</f>
        <v>6000</v>
      </c>
      <c r="I360" s="127">
        <f>ROUND(I356*0.86,4)</f>
        <v>6.8999999999999999E-3</v>
      </c>
      <c r="J360" s="114">
        <f>ROUND(H360*I360,0)</f>
        <v>41</v>
      </c>
    </row>
    <row r="361" spans="1:10" x14ac:dyDescent="0.25">
      <c r="A361" s="170"/>
      <c r="B361" s="100"/>
      <c r="C361" s="102"/>
      <c r="D361" s="102"/>
      <c r="E361" s="124">
        <v>3</v>
      </c>
      <c r="F361" s="157" t="str">
        <f>VLOOKUP(E361,Danh_muc_VL_DC_TB!$A$4:$G$8,2)</f>
        <v>Máy in A4</v>
      </c>
      <c r="G361" s="178" t="str">
        <f>VLOOKUP(E361,Danh_muc_VL_DC_TB!$A$4:$G$8,3)</f>
        <v>Cái</v>
      </c>
      <c r="H361" s="114">
        <f>VLOOKUP(E361,Danh_muc_VL_DC_TB!$A$4:$G$8,7)</f>
        <v>2400</v>
      </c>
      <c r="I361" s="127">
        <f t="shared" ref="I361:I362" si="17">ROUND(I357*0.86,4)</f>
        <v>3.3999999999999998E-3</v>
      </c>
      <c r="J361" s="114">
        <f>ROUND(H361*I361,0)</f>
        <v>8</v>
      </c>
    </row>
    <row r="362" spans="1:10" x14ac:dyDescent="0.25">
      <c r="A362" s="170"/>
      <c r="B362" s="100"/>
      <c r="C362" s="102"/>
      <c r="D362" s="102"/>
      <c r="E362" s="124">
        <v>1</v>
      </c>
      <c r="F362" s="157" t="str">
        <f>VLOOKUP(E362,Danh_muc_VL_DC_TB!$A$4:$G$8,2)</f>
        <v>Bộ máy chủ lưu trữ số liệu</v>
      </c>
      <c r="G362" s="178" t="str">
        <f>VLOOKUP(E362,Danh_muc_VL_DC_TB!$A$4:$G$8,3)</f>
        <v>Cái</v>
      </c>
      <c r="H362" s="114">
        <f>VLOOKUP(E362,Danh_muc_VL_DC_TB!$A$4:$G$8,7)</f>
        <v>172560</v>
      </c>
      <c r="I362" s="127">
        <f t="shared" si="17"/>
        <v>6.8999999999999999E-3</v>
      </c>
      <c r="J362" s="114">
        <f>ROUND(H362*I362,0)</f>
        <v>1191</v>
      </c>
    </row>
    <row r="363" spans="1:10" ht="31.5" x14ac:dyDescent="0.25">
      <c r="A363" s="170" t="s">
        <v>248</v>
      </c>
      <c r="B363" s="100" t="s">
        <v>81</v>
      </c>
      <c r="C363" s="102"/>
      <c r="D363" s="102"/>
      <c r="E363" s="124"/>
      <c r="F363" s="157"/>
      <c r="G363" s="178"/>
      <c r="H363" s="114"/>
      <c r="I363" s="127"/>
      <c r="J363" s="114"/>
    </row>
    <row r="364" spans="1:10" x14ac:dyDescent="0.25">
      <c r="A364" s="170"/>
      <c r="B364" s="100" t="s">
        <v>306</v>
      </c>
      <c r="C364" s="102" t="s">
        <v>29</v>
      </c>
      <c r="D364" s="102" t="s">
        <v>309</v>
      </c>
      <c r="E364" s="124"/>
      <c r="F364" s="157"/>
      <c r="G364" s="178"/>
      <c r="H364" s="114"/>
      <c r="I364" s="127"/>
      <c r="J364" s="114"/>
    </row>
    <row r="365" spans="1:10" x14ac:dyDescent="0.25">
      <c r="A365" s="170"/>
      <c r="B365" s="100" t="s">
        <v>307</v>
      </c>
      <c r="C365" s="102" t="s">
        <v>29</v>
      </c>
      <c r="D365" s="102" t="s">
        <v>310</v>
      </c>
      <c r="E365" s="124"/>
      <c r="F365" s="157"/>
      <c r="G365" s="178"/>
      <c r="H365" s="114"/>
      <c r="I365" s="127"/>
      <c r="J365" s="114"/>
    </row>
    <row r="366" spans="1:10" x14ac:dyDescent="0.25">
      <c r="A366" s="170"/>
      <c r="B366" s="100" t="s">
        <v>308</v>
      </c>
      <c r="C366" s="102" t="s">
        <v>29</v>
      </c>
      <c r="D366" s="102" t="s">
        <v>311</v>
      </c>
      <c r="E366" s="124"/>
      <c r="F366" s="157"/>
      <c r="G366" s="178"/>
      <c r="H366" s="114"/>
      <c r="I366" s="127"/>
      <c r="J366" s="114"/>
    </row>
    <row r="367" spans="1:10" x14ac:dyDescent="0.25">
      <c r="A367" s="173" t="s">
        <v>249</v>
      </c>
      <c r="B367" s="105" t="s">
        <v>82</v>
      </c>
      <c r="C367" s="101"/>
      <c r="D367" s="101"/>
      <c r="E367" s="124"/>
      <c r="F367" s="157"/>
      <c r="G367" s="178"/>
      <c r="H367" s="114"/>
      <c r="I367" s="127"/>
      <c r="J367" s="114"/>
    </row>
    <row r="368" spans="1:10" ht="47.25" x14ac:dyDescent="0.25">
      <c r="A368" s="164" t="s">
        <v>250</v>
      </c>
      <c r="B368" s="93" t="s">
        <v>456</v>
      </c>
      <c r="C368" s="102"/>
      <c r="D368" s="102"/>
      <c r="E368" s="124"/>
      <c r="F368" s="157"/>
      <c r="G368" s="178"/>
      <c r="H368" s="114"/>
      <c r="I368" s="127"/>
      <c r="J368" s="114"/>
    </row>
    <row r="369" spans="1:10" x14ac:dyDescent="0.25">
      <c r="A369" s="170" t="s">
        <v>349</v>
      </c>
      <c r="B369" s="100" t="s">
        <v>350</v>
      </c>
      <c r="C369" s="102"/>
      <c r="D369" s="102"/>
      <c r="E369" s="124"/>
      <c r="F369" s="157"/>
      <c r="G369" s="178"/>
      <c r="H369" s="114"/>
      <c r="I369" s="127"/>
      <c r="J369" s="114"/>
    </row>
    <row r="370" spans="1:10" ht="31.5" x14ac:dyDescent="0.25">
      <c r="A370" s="170" t="s">
        <v>368</v>
      </c>
      <c r="B370" s="100" t="s">
        <v>83</v>
      </c>
      <c r="C370" s="102" t="s">
        <v>84</v>
      </c>
      <c r="D370" s="102"/>
      <c r="E370" s="124"/>
      <c r="F370" s="157"/>
      <c r="G370" s="178"/>
      <c r="H370" s="114"/>
      <c r="I370" s="127"/>
      <c r="J370" s="114"/>
    </row>
    <row r="371" spans="1:10" x14ac:dyDescent="0.25">
      <c r="A371" s="170" t="s">
        <v>369</v>
      </c>
      <c r="B371" s="100" t="s">
        <v>85</v>
      </c>
      <c r="C371" s="102"/>
      <c r="D371" s="102"/>
      <c r="E371" s="124"/>
      <c r="F371" s="157"/>
      <c r="G371" s="178"/>
      <c r="H371" s="114"/>
      <c r="I371" s="127"/>
      <c r="J371" s="114"/>
    </row>
    <row r="372" spans="1:10" ht="31.5" x14ac:dyDescent="0.25">
      <c r="A372" s="176"/>
      <c r="B372" s="106" t="s">
        <v>86</v>
      </c>
      <c r="C372" s="126" t="s">
        <v>87</v>
      </c>
      <c r="D372" s="126"/>
      <c r="E372" s="124"/>
      <c r="F372" s="157"/>
      <c r="G372" s="178"/>
      <c r="H372" s="114"/>
      <c r="I372" s="127"/>
      <c r="J372" s="114">
        <f>SUM(J373:J374)</f>
        <v>61</v>
      </c>
    </row>
    <row r="373" spans="1:10" ht="31.5" x14ac:dyDescent="0.25">
      <c r="A373" s="176"/>
      <c r="B373" s="106"/>
      <c r="C373" s="126"/>
      <c r="D373" s="126"/>
      <c r="E373" s="128">
        <v>2</v>
      </c>
      <c r="F373" s="158" t="str">
        <f>VLOOKUP(E373,Danh_muc_VL_DC_TB!$A$4:$G$8,2)</f>
        <v>Máy điều hòa nhiệt độ 12.000 BTU</v>
      </c>
      <c r="G373" s="180" t="str">
        <f>VLOOKUP(E373,Danh_muc_VL_DC_TB!$A$4:$G$8,3)</f>
        <v>Cái</v>
      </c>
      <c r="H373" s="129">
        <f>VLOOKUP(E373,Danh_muc_VL_DC_TB!$A$4:$G$8,7)</f>
        <v>3948</v>
      </c>
      <c r="I373" s="130">
        <v>1.0999999999999999E-2</v>
      </c>
      <c r="J373" s="129">
        <f>ROUND(H373*I373,0)</f>
        <v>43</v>
      </c>
    </row>
    <row r="374" spans="1:10" x14ac:dyDescent="0.25">
      <c r="A374" s="176"/>
      <c r="B374" s="106"/>
      <c r="C374" s="126"/>
      <c r="D374" s="126"/>
      <c r="E374" s="128">
        <v>5</v>
      </c>
      <c r="F374" s="158" t="str">
        <f>VLOOKUP(E374,Danh_muc_VL_DC_TB!$A$4:$G$8,2)</f>
        <v>Máy vi tính PC</v>
      </c>
      <c r="G374" s="180" t="str">
        <f>VLOOKUP(E374,Danh_muc_VL_DC_TB!$A$4:$G$8,3)</f>
        <v>Cái</v>
      </c>
      <c r="H374" s="129">
        <f>VLOOKUP(E374,Danh_muc_VL_DC_TB!$A$4:$G$8,7)</f>
        <v>6000</v>
      </c>
      <c r="I374" s="130">
        <v>3.0000000000000001E-3</v>
      </c>
      <c r="J374" s="129">
        <f>ROUND(H374*I374,0)</f>
        <v>18</v>
      </c>
    </row>
    <row r="375" spans="1:10" x14ac:dyDescent="0.25">
      <c r="A375" s="176"/>
      <c r="B375" s="106" t="s">
        <v>88</v>
      </c>
      <c r="C375" s="126" t="s">
        <v>72</v>
      </c>
      <c r="D375" s="126"/>
      <c r="E375" s="124"/>
      <c r="F375" s="157"/>
      <c r="G375" s="178"/>
      <c r="H375" s="114"/>
      <c r="I375" s="127"/>
      <c r="J375" s="114">
        <f>SUM(J376:J377)</f>
        <v>57</v>
      </c>
    </row>
    <row r="376" spans="1:10" ht="31.5" x14ac:dyDescent="0.25">
      <c r="A376" s="176"/>
      <c r="B376" s="106"/>
      <c r="C376" s="126"/>
      <c r="D376" s="126"/>
      <c r="E376" s="128">
        <v>2</v>
      </c>
      <c r="F376" s="158" t="str">
        <f>VLOOKUP(E376,Danh_muc_VL_DC_TB!$A$4:$G$8,2)</f>
        <v>Máy điều hòa nhiệt độ 12.000 BTU</v>
      </c>
      <c r="G376" s="180" t="str">
        <f>VLOOKUP(E376,Danh_muc_VL_DC_TB!$A$4:$G$8,3)</f>
        <v>Cái</v>
      </c>
      <c r="H376" s="129">
        <f>VLOOKUP(E376,Danh_muc_VL_DC_TB!$A$4:$G$8,7)</f>
        <v>3948</v>
      </c>
      <c r="I376" s="130">
        <v>0.01</v>
      </c>
      <c r="J376" s="129">
        <f>ROUND(H376*I376,0)</f>
        <v>39</v>
      </c>
    </row>
    <row r="377" spans="1:10" x14ac:dyDescent="0.25">
      <c r="A377" s="176"/>
      <c r="B377" s="106"/>
      <c r="C377" s="126"/>
      <c r="D377" s="126"/>
      <c r="E377" s="128">
        <v>5</v>
      </c>
      <c r="F377" s="158" t="str">
        <f>VLOOKUP(E377,Danh_muc_VL_DC_TB!$A$4:$G$8,2)</f>
        <v>Máy vi tính PC</v>
      </c>
      <c r="G377" s="180" t="str">
        <f>VLOOKUP(E377,Danh_muc_VL_DC_TB!$A$4:$G$8,3)</f>
        <v>Cái</v>
      </c>
      <c r="H377" s="129">
        <f>VLOOKUP(E377,Danh_muc_VL_DC_TB!$A$4:$G$8,7)</f>
        <v>6000</v>
      </c>
      <c r="I377" s="130">
        <v>3.0000000000000001E-3</v>
      </c>
      <c r="J377" s="129">
        <f>ROUND(H377*I377,0)</f>
        <v>18</v>
      </c>
    </row>
    <row r="378" spans="1:10" ht="31.5" x14ac:dyDescent="0.25">
      <c r="A378" s="176"/>
      <c r="B378" s="106" t="s">
        <v>89</v>
      </c>
      <c r="C378" s="126" t="s">
        <v>19</v>
      </c>
      <c r="D378" s="126"/>
      <c r="E378" s="124"/>
      <c r="F378" s="157"/>
      <c r="G378" s="178"/>
      <c r="H378" s="114"/>
      <c r="I378" s="127"/>
      <c r="J378" s="114">
        <f>SUM(J379:J380)</f>
        <v>0</v>
      </c>
    </row>
    <row r="379" spans="1:10" ht="31.5" x14ac:dyDescent="0.25">
      <c r="A379" s="176"/>
      <c r="B379" s="106"/>
      <c r="C379" s="126"/>
      <c r="D379" s="126"/>
      <c r="E379" s="128">
        <v>2</v>
      </c>
      <c r="F379" s="158" t="str">
        <f>VLOOKUP(E379,Danh_muc_VL_DC_TB!$A$4:$G$8,2)</f>
        <v>Máy điều hòa nhiệt độ 12.000 BTU</v>
      </c>
      <c r="G379" s="180" t="str">
        <f>VLOOKUP(E379,Danh_muc_VL_DC_TB!$A$4:$G$8,3)</f>
        <v>Cái</v>
      </c>
      <c r="H379" s="129">
        <f>VLOOKUP(E379,Danh_muc_VL_DC_TB!$A$4:$G$8,7)</f>
        <v>3948</v>
      </c>
      <c r="I379" s="130">
        <v>3.4E-5</v>
      </c>
      <c r="J379" s="129">
        <f>ROUND(H379*I379,0)</f>
        <v>0</v>
      </c>
    </row>
    <row r="380" spans="1:10" x14ac:dyDescent="0.25">
      <c r="A380" s="176"/>
      <c r="B380" s="106"/>
      <c r="C380" s="126"/>
      <c r="D380" s="126"/>
      <c r="E380" s="128">
        <v>5</v>
      </c>
      <c r="F380" s="158" t="str">
        <f>VLOOKUP(E380,Danh_muc_VL_DC_TB!$A$4:$G$8,2)</f>
        <v>Máy vi tính PC</v>
      </c>
      <c r="G380" s="180" t="str">
        <f>VLOOKUP(E380,Danh_muc_VL_DC_TB!$A$4:$G$8,3)</f>
        <v>Cái</v>
      </c>
      <c r="H380" s="129">
        <f>VLOOKUP(E380,Danh_muc_VL_DC_TB!$A$4:$G$8,7)</f>
        <v>6000</v>
      </c>
      <c r="I380" s="130">
        <v>1.0000000000000001E-5</v>
      </c>
      <c r="J380" s="129">
        <f>ROUND(H380*I380,0)</f>
        <v>0</v>
      </c>
    </row>
    <row r="381" spans="1:10" x14ac:dyDescent="0.25">
      <c r="A381" s="170" t="s">
        <v>370</v>
      </c>
      <c r="B381" s="100" t="s">
        <v>90</v>
      </c>
      <c r="C381" s="102" t="s">
        <v>84</v>
      </c>
      <c r="D381" s="102"/>
      <c r="E381" s="124"/>
      <c r="F381" s="157"/>
      <c r="G381" s="178"/>
      <c r="H381" s="114"/>
      <c r="I381" s="127"/>
      <c r="J381" s="114"/>
    </row>
    <row r="382" spans="1:10" x14ac:dyDescent="0.25">
      <c r="A382" s="170" t="s">
        <v>351</v>
      </c>
      <c r="B382" s="100" t="s">
        <v>352</v>
      </c>
      <c r="C382" s="102"/>
      <c r="D382" s="102"/>
      <c r="E382" s="124"/>
      <c r="F382" s="157"/>
      <c r="G382" s="178"/>
      <c r="H382" s="114"/>
      <c r="I382" s="127"/>
      <c r="J382" s="114"/>
    </row>
    <row r="383" spans="1:10" ht="31.5" x14ac:dyDescent="0.25">
      <c r="A383" s="170" t="s">
        <v>371</v>
      </c>
      <c r="B383" s="100" t="s">
        <v>83</v>
      </c>
      <c r="C383" s="102" t="s">
        <v>84</v>
      </c>
      <c r="D383" s="102"/>
      <c r="E383" s="124"/>
      <c r="F383" s="157"/>
      <c r="G383" s="178"/>
      <c r="H383" s="114"/>
      <c r="I383" s="127"/>
      <c r="J383" s="114"/>
    </row>
    <row r="384" spans="1:10" x14ac:dyDescent="0.25">
      <c r="A384" s="170" t="s">
        <v>372</v>
      </c>
      <c r="B384" s="100" t="s">
        <v>85</v>
      </c>
      <c r="C384" s="102"/>
      <c r="D384" s="102"/>
      <c r="E384" s="124"/>
      <c r="F384" s="157"/>
      <c r="G384" s="178"/>
      <c r="H384" s="114"/>
      <c r="I384" s="127"/>
      <c r="J384" s="114"/>
    </row>
    <row r="385" spans="1:10" ht="31.5" x14ac:dyDescent="0.25">
      <c r="A385" s="176"/>
      <c r="B385" s="106" t="s">
        <v>86</v>
      </c>
      <c r="C385" s="126" t="s">
        <v>87</v>
      </c>
      <c r="D385" s="126"/>
      <c r="E385" s="124"/>
      <c r="F385" s="157"/>
      <c r="G385" s="178"/>
      <c r="H385" s="114"/>
      <c r="I385" s="127"/>
      <c r="J385" s="114">
        <f>SUM(J386:J387)</f>
        <v>51</v>
      </c>
    </row>
    <row r="386" spans="1:10" ht="31.5" x14ac:dyDescent="0.25">
      <c r="A386" s="176"/>
      <c r="B386" s="106"/>
      <c r="C386" s="126"/>
      <c r="D386" s="126"/>
      <c r="E386" s="128">
        <v>2</v>
      </c>
      <c r="F386" s="158" t="str">
        <f>VLOOKUP(E386,Danh_muc_VL_DC_TB!$A$4:$G$8,2)</f>
        <v>Máy điều hòa nhiệt độ 12.000 BTU</v>
      </c>
      <c r="G386" s="180" t="str">
        <f>VLOOKUP(E386,Danh_muc_VL_DC_TB!$A$4:$G$8,3)</f>
        <v>Cái</v>
      </c>
      <c r="H386" s="129">
        <f>VLOOKUP(E386,Danh_muc_VL_DC_TB!$A$4:$G$8,7)</f>
        <v>3948</v>
      </c>
      <c r="I386" s="130">
        <f>ROUND(I373*0.82,6)</f>
        <v>9.0200000000000002E-3</v>
      </c>
      <c r="J386" s="129">
        <f>ROUND(H386*I386,0)</f>
        <v>36</v>
      </c>
    </row>
    <row r="387" spans="1:10" x14ac:dyDescent="0.25">
      <c r="A387" s="176"/>
      <c r="B387" s="106"/>
      <c r="C387" s="126"/>
      <c r="D387" s="126"/>
      <c r="E387" s="128">
        <v>5</v>
      </c>
      <c r="F387" s="158" t="str">
        <f>VLOOKUP(E387,Danh_muc_VL_DC_TB!$A$4:$G$8,2)</f>
        <v>Máy vi tính PC</v>
      </c>
      <c r="G387" s="180" t="str">
        <f>VLOOKUP(E387,Danh_muc_VL_DC_TB!$A$4:$G$8,3)</f>
        <v>Cái</v>
      </c>
      <c r="H387" s="129">
        <f>VLOOKUP(E387,Danh_muc_VL_DC_TB!$A$4:$G$8,7)</f>
        <v>6000</v>
      </c>
      <c r="I387" s="130">
        <f>ROUND(I374*0.82,6)</f>
        <v>2.4599999999999999E-3</v>
      </c>
      <c r="J387" s="129">
        <f>ROUND(H387*I387,0)</f>
        <v>15</v>
      </c>
    </row>
    <row r="388" spans="1:10" x14ac:dyDescent="0.25">
      <c r="A388" s="176"/>
      <c r="B388" s="106" t="s">
        <v>88</v>
      </c>
      <c r="C388" s="126" t="s">
        <v>72</v>
      </c>
      <c r="D388" s="126"/>
      <c r="E388" s="124"/>
      <c r="F388" s="157"/>
      <c r="G388" s="178"/>
      <c r="H388" s="114"/>
      <c r="I388" s="127"/>
      <c r="J388" s="114">
        <f>SUM(J389:J390)</f>
        <v>47</v>
      </c>
    </row>
    <row r="389" spans="1:10" ht="31.5" x14ac:dyDescent="0.25">
      <c r="A389" s="176"/>
      <c r="B389" s="106"/>
      <c r="C389" s="126"/>
      <c r="D389" s="126"/>
      <c r="E389" s="128">
        <v>2</v>
      </c>
      <c r="F389" s="158" t="str">
        <f>VLOOKUP(E389,Danh_muc_VL_DC_TB!$A$4:$G$8,2)</f>
        <v>Máy điều hòa nhiệt độ 12.000 BTU</v>
      </c>
      <c r="G389" s="180" t="str">
        <f>VLOOKUP(E389,Danh_muc_VL_DC_TB!$A$4:$G$8,3)</f>
        <v>Cái</v>
      </c>
      <c r="H389" s="129">
        <f>VLOOKUP(E389,Danh_muc_VL_DC_TB!$A$4:$G$8,7)</f>
        <v>3948</v>
      </c>
      <c r="I389" s="130">
        <f>ROUND(I376*0.82,6)</f>
        <v>8.2000000000000007E-3</v>
      </c>
      <c r="J389" s="129">
        <f>ROUND(H389*I389,0)</f>
        <v>32</v>
      </c>
    </row>
    <row r="390" spans="1:10" x14ac:dyDescent="0.25">
      <c r="A390" s="176"/>
      <c r="B390" s="106"/>
      <c r="C390" s="126"/>
      <c r="D390" s="126"/>
      <c r="E390" s="128">
        <v>5</v>
      </c>
      <c r="F390" s="158" t="str">
        <f>VLOOKUP(E390,Danh_muc_VL_DC_TB!$A$4:$G$8,2)</f>
        <v>Máy vi tính PC</v>
      </c>
      <c r="G390" s="180" t="str">
        <f>VLOOKUP(E390,Danh_muc_VL_DC_TB!$A$4:$G$8,3)</f>
        <v>Cái</v>
      </c>
      <c r="H390" s="129">
        <f>VLOOKUP(E390,Danh_muc_VL_DC_TB!$A$4:$G$8,7)</f>
        <v>6000</v>
      </c>
      <c r="I390" s="130">
        <f>ROUND(I377*0.82,6)</f>
        <v>2.4599999999999999E-3</v>
      </c>
      <c r="J390" s="129">
        <f>ROUND(H390*I390,0)</f>
        <v>15</v>
      </c>
    </row>
    <row r="391" spans="1:10" ht="31.5" x14ac:dyDescent="0.25">
      <c r="A391" s="176"/>
      <c r="B391" s="106" t="s">
        <v>89</v>
      </c>
      <c r="C391" s="126" t="s">
        <v>19</v>
      </c>
      <c r="D391" s="126"/>
      <c r="E391" s="124"/>
      <c r="F391" s="157"/>
      <c r="G391" s="178"/>
      <c r="H391" s="114"/>
      <c r="I391" s="127"/>
      <c r="J391" s="114">
        <f>SUM(J392:J393)</f>
        <v>0</v>
      </c>
    </row>
    <row r="392" spans="1:10" ht="31.5" x14ac:dyDescent="0.25">
      <c r="A392" s="176"/>
      <c r="B392" s="106"/>
      <c r="C392" s="126"/>
      <c r="D392" s="126"/>
      <c r="E392" s="128">
        <v>2</v>
      </c>
      <c r="F392" s="158" t="str">
        <f>VLOOKUP(E392,Danh_muc_VL_DC_TB!$A$4:$G$8,2)</f>
        <v>Máy điều hòa nhiệt độ 12.000 BTU</v>
      </c>
      <c r="G392" s="180" t="str">
        <f>VLOOKUP(E392,Danh_muc_VL_DC_TB!$A$4:$G$8,3)</f>
        <v>Cái</v>
      </c>
      <c r="H392" s="129">
        <f>VLOOKUP(E392,Danh_muc_VL_DC_TB!$A$4:$G$8,7)</f>
        <v>3948</v>
      </c>
      <c r="I392" s="130">
        <f t="shared" ref="I392:I393" si="18">ROUND(I379*0.82,6)</f>
        <v>2.8E-5</v>
      </c>
      <c r="J392" s="129">
        <f>ROUND(H392*I392,0)</f>
        <v>0</v>
      </c>
    </row>
    <row r="393" spans="1:10" x14ac:dyDescent="0.25">
      <c r="A393" s="176"/>
      <c r="B393" s="106"/>
      <c r="C393" s="126"/>
      <c r="D393" s="126"/>
      <c r="E393" s="128">
        <v>5</v>
      </c>
      <c r="F393" s="158" t="str">
        <f>VLOOKUP(E393,Danh_muc_VL_DC_TB!$A$4:$G$8,2)</f>
        <v>Máy vi tính PC</v>
      </c>
      <c r="G393" s="180" t="str">
        <f>VLOOKUP(E393,Danh_muc_VL_DC_TB!$A$4:$G$8,3)</f>
        <v>Cái</v>
      </c>
      <c r="H393" s="129">
        <f>VLOOKUP(E393,Danh_muc_VL_DC_TB!$A$4:$G$8,7)</f>
        <v>6000</v>
      </c>
      <c r="I393" s="130">
        <f t="shared" si="18"/>
        <v>7.9999999999999996E-6</v>
      </c>
      <c r="J393" s="129">
        <f>ROUND(H393*I393,0)</f>
        <v>0</v>
      </c>
    </row>
    <row r="394" spans="1:10" x14ac:dyDescent="0.25">
      <c r="A394" s="170" t="s">
        <v>373</v>
      </c>
      <c r="B394" s="100" t="s">
        <v>90</v>
      </c>
      <c r="C394" s="102" t="s">
        <v>84</v>
      </c>
      <c r="D394" s="102"/>
      <c r="E394" s="124"/>
      <c r="F394" s="157"/>
      <c r="G394" s="178"/>
      <c r="H394" s="114"/>
      <c r="I394" s="127"/>
      <c r="J394" s="114"/>
    </row>
    <row r="395" spans="1:10" ht="63" x14ac:dyDescent="0.25">
      <c r="A395" s="164" t="s">
        <v>251</v>
      </c>
      <c r="B395" s="99" t="s">
        <v>457</v>
      </c>
      <c r="C395" s="145"/>
      <c r="D395" s="145"/>
      <c r="E395" s="124"/>
      <c r="F395" s="157"/>
      <c r="G395" s="178"/>
      <c r="H395" s="114"/>
      <c r="I395" s="127"/>
      <c r="J395" s="114"/>
    </row>
    <row r="396" spans="1:10" x14ac:dyDescent="0.25">
      <c r="A396" s="170" t="s">
        <v>252</v>
      </c>
      <c r="B396" s="100" t="s">
        <v>350</v>
      </c>
      <c r="C396" s="145"/>
      <c r="D396" s="145"/>
      <c r="E396" s="124"/>
      <c r="F396" s="157"/>
      <c r="G396" s="178"/>
      <c r="H396" s="114"/>
      <c r="I396" s="127"/>
      <c r="J396" s="114"/>
    </row>
    <row r="397" spans="1:10" ht="31.5" x14ac:dyDescent="0.25">
      <c r="A397" s="170" t="s">
        <v>362</v>
      </c>
      <c r="B397" s="100" t="s">
        <v>83</v>
      </c>
      <c r="C397" s="145" t="s">
        <v>84</v>
      </c>
      <c r="D397" s="145"/>
      <c r="E397" s="124"/>
      <c r="F397" s="157"/>
      <c r="G397" s="178"/>
      <c r="H397" s="114"/>
      <c r="I397" s="127"/>
      <c r="J397" s="114"/>
    </row>
    <row r="398" spans="1:10" x14ac:dyDescent="0.25">
      <c r="A398" s="170" t="s">
        <v>363</v>
      </c>
      <c r="B398" s="100" t="s">
        <v>85</v>
      </c>
      <c r="C398" s="145"/>
      <c r="D398" s="145"/>
      <c r="E398" s="124"/>
      <c r="F398" s="157"/>
      <c r="G398" s="178"/>
      <c r="H398" s="114"/>
      <c r="I398" s="127"/>
      <c r="J398" s="114"/>
    </row>
    <row r="399" spans="1:10" ht="31.5" x14ac:dyDescent="0.25">
      <c r="A399" s="176"/>
      <c r="B399" s="106" t="s">
        <v>86</v>
      </c>
      <c r="C399" s="126" t="s">
        <v>87</v>
      </c>
      <c r="D399" s="126"/>
      <c r="E399" s="124"/>
      <c r="F399" s="157"/>
      <c r="G399" s="178"/>
      <c r="H399" s="114"/>
      <c r="I399" s="127"/>
      <c r="J399" s="114">
        <f>SUM(J400:J401)</f>
        <v>61</v>
      </c>
    </row>
    <row r="400" spans="1:10" ht="31.5" x14ac:dyDescent="0.25">
      <c r="A400" s="176"/>
      <c r="B400" s="106"/>
      <c r="C400" s="126"/>
      <c r="D400" s="126"/>
      <c r="E400" s="128">
        <v>2</v>
      </c>
      <c r="F400" s="158" t="str">
        <f>VLOOKUP(E400,Danh_muc_VL_DC_TB!$A$4:$G$8,2)</f>
        <v>Máy điều hòa nhiệt độ 12.000 BTU</v>
      </c>
      <c r="G400" s="180" t="str">
        <f>VLOOKUP(E400,Danh_muc_VL_DC_TB!$A$4:$G$8,3)</f>
        <v>Cái</v>
      </c>
      <c r="H400" s="129">
        <f>VLOOKUP(E400,Danh_muc_VL_DC_TB!$A$4:$G$8,7)</f>
        <v>3948</v>
      </c>
      <c r="I400" s="130">
        <v>1.0999999999999999E-2</v>
      </c>
      <c r="J400" s="129">
        <f>ROUND(H400*I400,0)</f>
        <v>43</v>
      </c>
    </row>
    <row r="401" spans="1:10" x14ac:dyDescent="0.25">
      <c r="A401" s="176"/>
      <c r="B401" s="106"/>
      <c r="C401" s="126"/>
      <c r="D401" s="126"/>
      <c r="E401" s="128">
        <v>5</v>
      </c>
      <c r="F401" s="158" t="str">
        <f>VLOOKUP(E401,Danh_muc_VL_DC_TB!$A$4:$G$8,2)</f>
        <v>Máy vi tính PC</v>
      </c>
      <c r="G401" s="180" t="str">
        <f>VLOOKUP(E401,Danh_muc_VL_DC_TB!$A$4:$G$8,3)</f>
        <v>Cái</v>
      </c>
      <c r="H401" s="129">
        <f>VLOOKUP(E401,Danh_muc_VL_DC_TB!$A$4:$G$8,7)</f>
        <v>6000</v>
      </c>
      <c r="I401" s="130">
        <v>3.0000000000000001E-3</v>
      </c>
      <c r="J401" s="129">
        <f>ROUND(H401*I401,0)</f>
        <v>18</v>
      </c>
    </row>
    <row r="402" spans="1:10" x14ac:dyDescent="0.25">
      <c r="A402" s="176"/>
      <c r="B402" s="106" t="s">
        <v>88</v>
      </c>
      <c r="C402" s="126" t="s">
        <v>72</v>
      </c>
      <c r="D402" s="126"/>
      <c r="E402" s="124"/>
      <c r="F402" s="157"/>
      <c r="G402" s="178"/>
      <c r="H402" s="114"/>
      <c r="I402" s="127"/>
      <c r="J402" s="114">
        <f>SUM(J403:J404)</f>
        <v>57</v>
      </c>
    </row>
    <row r="403" spans="1:10" ht="31.5" x14ac:dyDescent="0.25">
      <c r="A403" s="176"/>
      <c r="B403" s="106"/>
      <c r="C403" s="126"/>
      <c r="D403" s="126"/>
      <c r="E403" s="128">
        <v>2</v>
      </c>
      <c r="F403" s="158" t="str">
        <f>VLOOKUP(E403,Danh_muc_VL_DC_TB!$A$4:$G$8,2)</f>
        <v>Máy điều hòa nhiệt độ 12.000 BTU</v>
      </c>
      <c r="G403" s="180" t="str">
        <f>VLOOKUP(E403,Danh_muc_VL_DC_TB!$A$4:$G$8,3)</f>
        <v>Cái</v>
      </c>
      <c r="H403" s="129">
        <f>VLOOKUP(E403,Danh_muc_VL_DC_TB!$A$4:$G$8,7)</f>
        <v>3948</v>
      </c>
      <c r="I403" s="130">
        <v>0.01</v>
      </c>
      <c r="J403" s="129">
        <f>ROUND(H403*I403,0)</f>
        <v>39</v>
      </c>
    </row>
    <row r="404" spans="1:10" x14ac:dyDescent="0.25">
      <c r="A404" s="176"/>
      <c r="B404" s="106"/>
      <c r="C404" s="126"/>
      <c r="D404" s="126"/>
      <c r="E404" s="128">
        <v>5</v>
      </c>
      <c r="F404" s="158" t="str">
        <f>VLOOKUP(E404,Danh_muc_VL_DC_TB!$A$4:$G$8,2)</f>
        <v>Máy vi tính PC</v>
      </c>
      <c r="G404" s="180" t="str">
        <f>VLOOKUP(E404,Danh_muc_VL_DC_TB!$A$4:$G$8,3)</f>
        <v>Cái</v>
      </c>
      <c r="H404" s="129">
        <f>VLOOKUP(E404,Danh_muc_VL_DC_TB!$A$4:$G$8,7)</f>
        <v>6000</v>
      </c>
      <c r="I404" s="130">
        <v>3.0000000000000001E-3</v>
      </c>
      <c r="J404" s="129">
        <f>ROUND(H404*I404,0)</f>
        <v>18</v>
      </c>
    </row>
    <row r="405" spans="1:10" ht="31.5" x14ac:dyDescent="0.25">
      <c r="A405" s="176"/>
      <c r="B405" s="106" t="s">
        <v>89</v>
      </c>
      <c r="C405" s="126" t="s">
        <v>19</v>
      </c>
      <c r="D405" s="126"/>
      <c r="E405" s="124"/>
      <c r="F405" s="157"/>
      <c r="G405" s="178"/>
      <c r="H405" s="114"/>
      <c r="I405" s="127"/>
      <c r="J405" s="114">
        <f>SUM(J406:J407)</f>
        <v>0</v>
      </c>
    </row>
    <row r="406" spans="1:10" ht="31.5" x14ac:dyDescent="0.25">
      <c r="A406" s="176"/>
      <c r="B406" s="106"/>
      <c r="C406" s="126"/>
      <c r="D406" s="126"/>
      <c r="E406" s="128">
        <v>2</v>
      </c>
      <c r="F406" s="158" t="str">
        <f>VLOOKUP(E406,Danh_muc_VL_DC_TB!$A$4:$G$8,2)</f>
        <v>Máy điều hòa nhiệt độ 12.000 BTU</v>
      </c>
      <c r="G406" s="180" t="str">
        <f>VLOOKUP(E406,Danh_muc_VL_DC_TB!$A$4:$G$8,3)</f>
        <v>Cái</v>
      </c>
      <c r="H406" s="129">
        <f>VLOOKUP(E406,Danh_muc_VL_DC_TB!$A$4:$G$8,7)</f>
        <v>3948</v>
      </c>
      <c r="I406" s="130">
        <v>3.4E-5</v>
      </c>
      <c r="J406" s="129">
        <f>ROUND(H406*I406,0)</f>
        <v>0</v>
      </c>
    </row>
    <row r="407" spans="1:10" x14ac:dyDescent="0.25">
      <c r="A407" s="176"/>
      <c r="B407" s="106"/>
      <c r="C407" s="126"/>
      <c r="D407" s="126"/>
      <c r="E407" s="128">
        <v>5</v>
      </c>
      <c r="F407" s="158" t="str">
        <f>VLOOKUP(E407,Danh_muc_VL_DC_TB!$A$4:$G$8,2)</f>
        <v>Máy vi tính PC</v>
      </c>
      <c r="G407" s="180" t="str">
        <f>VLOOKUP(E407,Danh_muc_VL_DC_TB!$A$4:$G$8,3)</f>
        <v>Cái</v>
      </c>
      <c r="H407" s="129">
        <f>VLOOKUP(E407,Danh_muc_VL_DC_TB!$A$4:$G$8,7)</f>
        <v>6000</v>
      </c>
      <c r="I407" s="130">
        <v>1.0000000000000001E-5</v>
      </c>
      <c r="J407" s="129">
        <f>ROUND(H407*I407,0)</f>
        <v>0</v>
      </c>
    </row>
    <row r="408" spans="1:10" x14ac:dyDescent="0.25">
      <c r="A408" s="170" t="s">
        <v>364</v>
      </c>
      <c r="B408" s="100" t="s">
        <v>90</v>
      </c>
      <c r="C408" s="145" t="s">
        <v>84</v>
      </c>
      <c r="D408" s="145"/>
      <c r="E408" s="124"/>
      <c r="F408" s="157"/>
      <c r="G408" s="178"/>
      <c r="H408" s="114"/>
      <c r="I408" s="127"/>
      <c r="J408" s="114"/>
    </row>
    <row r="409" spans="1:10" x14ac:dyDescent="0.25">
      <c r="A409" s="170" t="s">
        <v>253</v>
      </c>
      <c r="B409" s="100" t="s">
        <v>352</v>
      </c>
      <c r="C409" s="145"/>
      <c r="D409" s="145"/>
      <c r="E409" s="124"/>
      <c r="F409" s="157"/>
      <c r="G409" s="178"/>
      <c r="H409" s="114"/>
      <c r="I409" s="127"/>
      <c r="J409" s="114"/>
    </row>
    <row r="410" spans="1:10" ht="31.5" x14ac:dyDescent="0.25">
      <c r="A410" s="170" t="s">
        <v>365</v>
      </c>
      <c r="B410" s="100" t="s">
        <v>83</v>
      </c>
      <c r="C410" s="145" t="s">
        <v>84</v>
      </c>
      <c r="D410" s="145"/>
      <c r="E410" s="124"/>
      <c r="F410" s="157"/>
      <c r="G410" s="178"/>
      <c r="H410" s="114"/>
      <c r="I410" s="127"/>
      <c r="J410" s="114"/>
    </row>
    <row r="411" spans="1:10" x14ac:dyDescent="0.25">
      <c r="A411" s="170" t="s">
        <v>366</v>
      </c>
      <c r="B411" s="100" t="s">
        <v>85</v>
      </c>
      <c r="C411" s="145"/>
      <c r="D411" s="145"/>
      <c r="E411" s="124"/>
      <c r="F411" s="157"/>
      <c r="G411" s="178"/>
      <c r="H411" s="114"/>
      <c r="I411" s="127"/>
      <c r="J411" s="114"/>
    </row>
    <row r="412" spans="1:10" ht="31.5" x14ac:dyDescent="0.25">
      <c r="A412" s="176"/>
      <c r="B412" s="106" t="s">
        <v>86</v>
      </c>
      <c r="C412" s="126" t="s">
        <v>87</v>
      </c>
      <c r="D412" s="126"/>
      <c r="E412" s="124"/>
      <c r="F412" s="157"/>
      <c r="G412" s="178"/>
      <c r="H412" s="114"/>
      <c r="I412" s="127"/>
      <c r="J412" s="114">
        <f>SUM(J413:J414)</f>
        <v>51</v>
      </c>
    </row>
    <row r="413" spans="1:10" ht="31.5" x14ac:dyDescent="0.25">
      <c r="A413" s="176"/>
      <c r="B413" s="106"/>
      <c r="C413" s="126"/>
      <c r="D413" s="126"/>
      <c r="E413" s="128">
        <v>2</v>
      </c>
      <c r="F413" s="158" t="str">
        <f>VLOOKUP(E413,Danh_muc_VL_DC_TB!$A$4:$G$8,2)</f>
        <v>Máy điều hòa nhiệt độ 12.000 BTU</v>
      </c>
      <c r="G413" s="180" t="str">
        <f>VLOOKUP(E413,Danh_muc_VL_DC_TB!$A$4:$G$8,3)</f>
        <v>Cái</v>
      </c>
      <c r="H413" s="129">
        <f>VLOOKUP(E413,Danh_muc_VL_DC_TB!$A$4:$G$8,7)</f>
        <v>3948</v>
      </c>
      <c r="I413" s="130">
        <f>ROUND(I400*0.82,6)</f>
        <v>9.0200000000000002E-3</v>
      </c>
      <c r="J413" s="129">
        <f>ROUND(H413*I413,0)</f>
        <v>36</v>
      </c>
    </row>
    <row r="414" spans="1:10" x14ac:dyDescent="0.25">
      <c r="A414" s="176"/>
      <c r="B414" s="106"/>
      <c r="C414" s="126"/>
      <c r="D414" s="126"/>
      <c r="E414" s="128">
        <v>5</v>
      </c>
      <c r="F414" s="158" t="str">
        <f>VLOOKUP(E414,Danh_muc_VL_DC_TB!$A$4:$G$8,2)</f>
        <v>Máy vi tính PC</v>
      </c>
      <c r="G414" s="180" t="str">
        <f>VLOOKUP(E414,Danh_muc_VL_DC_TB!$A$4:$G$8,3)</f>
        <v>Cái</v>
      </c>
      <c r="H414" s="129">
        <f>VLOOKUP(E414,Danh_muc_VL_DC_TB!$A$4:$G$8,7)</f>
        <v>6000</v>
      </c>
      <c r="I414" s="130">
        <f>ROUND(I401*0.82,6)</f>
        <v>2.4599999999999999E-3</v>
      </c>
      <c r="J414" s="129">
        <f>ROUND(H414*I414,0)</f>
        <v>15</v>
      </c>
    </row>
    <row r="415" spans="1:10" x14ac:dyDescent="0.25">
      <c r="A415" s="176"/>
      <c r="B415" s="106" t="s">
        <v>88</v>
      </c>
      <c r="C415" s="126" t="s">
        <v>72</v>
      </c>
      <c r="D415" s="126"/>
      <c r="E415" s="124"/>
      <c r="F415" s="157"/>
      <c r="G415" s="178"/>
      <c r="H415" s="114"/>
      <c r="I415" s="127"/>
      <c r="J415" s="114">
        <f>SUM(J416:J417)</f>
        <v>47</v>
      </c>
    </row>
    <row r="416" spans="1:10" ht="31.5" x14ac:dyDescent="0.25">
      <c r="A416" s="176"/>
      <c r="B416" s="106"/>
      <c r="C416" s="126"/>
      <c r="D416" s="126"/>
      <c r="E416" s="128">
        <v>2</v>
      </c>
      <c r="F416" s="158" t="str">
        <f>VLOOKUP(E416,Danh_muc_VL_DC_TB!$A$4:$G$8,2)</f>
        <v>Máy điều hòa nhiệt độ 12.000 BTU</v>
      </c>
      <c r="G416" s="180" t="str">
        <f>VLOOKUP(E416,Danh_muc_VL_DC_TB!$A$4:$G$8,3)</f>
        <v>Cái</v>
      </c>
      <c r="H416" s="129">
        <f>VLOOKUP(E416,Danh_muc_VL_DC_TB!$A$4:$G$8,7)</f>
        <v>3948</v>
      </c>
      <c r="I416" s="130">
        <f>ROUND(I403*0.82,6)</f>
        <v>8.2000000000000007E-3</v>
      </c>
      <c r="J416" s="129">
        <f>ROUND(H416*I416,0)</f>
        <v>32</v>
      </c>
    </row>
    <row r="417" spans="1:10" x14ac:dyDescent="0.25">
      <c r="A417" s="176"/>
      <c r="B417" s="106"/>
      <c r="C417" s="126"/>
      <c r="D417" s="126"/>
      <c r="E417" s="128">
        <v>5</v>
      </c>
      <c r="F417" s="158" t="str">
        <f>VLOOKUP(E417,Danh_muc_VL_DC_TB!$A$4:$G$8,2)</f>
        <v>Máy vi tính PC</v>
      </c>
      <c r="G417" s="180" t="str">
        <f>VLOOKUP(E417,Danh_muc_VL_DC_TB!$A$4:$G$8,3)</f>
        <v>Cái</v>
      </c>
      <c r="H417" s="129">
        <f>VLOOKUP(E417,Danh_muc_VL_DC_TB!$A$4:$G$8,7)</f>
        <v>6000</v>
      </c>
      <c r="I417" s="130">
        <f>ROUND(I404*0.82,6)</f>
        <v>2.4599999999999999E-3</v>
      </c>
      <c r="J417" s="129">
        <f>ROUND(H417*I417,0)</f>
        <v>15</v>
      </c>
    </row>
    <row r="418" spans="1:10" ht="31.5" x14ac:dyDescent="0.25">
      <c r="A418" s="176"/>
      <c r="B418" s="106" t="s">
        <v>89</v>
      </c>
      <c r="C418" s="126" t="s">
        <v>19</v>
      </c>
      <c r="D418" s="126"/>
      <c r="E418" s="124"/>
      <c r="F418" s="157"/>
      <c r="G418" s="178"/>
      <c r="H418" s="114"/>
      <c r="I418" s="127"/>
      <c r="J418" s="114">
        <f>SUM(J419:J420)</f>
        <v>0</v>
      </c>
    </row>
    <row r="419" spans="1:10" ht="31.5" x14ac:dyDescent="0.25">
      <c r="A419" s="176"/>
      <c r="B419" s="106"/>
      <c r="C419" s="126"/>
      <c r="D419" s="126"/>
      <c r="E419" s="128">
        <v>2</v>
      </c>
      <c r="F419" s="158" t="str">
        <f>VLOOKUP(E419,Danh_muc_VL_DC_TB!$A$4:$G$8,2)</f>
        <v>Máy điều hòa nhiệt độ 12.000 BTU</v>
      </c>
      <c r="G419" s="180" t="str">
        <f>VLOOKUP(E419,Danh_muc_VL_DC_TB!$A$4:$G$8,3)</f>
        <v>Cái</v>
      </c>
      <c r="H419" s="129">
        <f>VLOOKUP(E419,Danh_muc_VL_DC_TB!$A$4:$G$8,7)</f>
        <v>3948</v>
      </c>
      <c r="I419" s="130">
        <f t="shared" ref="I419:I420" si="19">ROUND(I406*0.82,6)</f>
        <v>2.8E-5</v>
      </c>
      <c r="J419" s="129">
        <f>ROUND(H419*I419,0)</f>
        <v>0</v>
      </c>
    </row>
    <row r="420" spans="1:10" x14ac:dyDescent="0.25">
      <c r="A420" s="176"/>
      <c r="B420" s="106"/>
      <c r="C420" s="126"/>
      <c r="D420" s="126"/>
      <c r="E420" s="128">
        <v>5</v>
      </c>
      <c r="F420" s="158" t="str">
        <f>VLOOKUP(E420,Danh_muc_VL_DC_TB!$A$4:$G$8,2)</f>
        <v>Máy vi tính PC</v>
      </c>
      <c r="G420" s="180" t="str">
        <f>VLOOKUP(E420,Danh_muc_VL_DC_TB!$A$4:$G$8,3)</f>
        <v>Cái</v>
      </c>
      <c r="H420" s="129">
        <f>VLOOKUP(E420,Danh_muc_VL_DC_TB!$A$4:$G$8,7)</f>
        <v>6000</v>
      </c>
      <c r="I420" s="130">
        <f t="shared" si="19"/>
        <v>7.9999999999999996E-6</v>
      </c>
      <c r="J420" s="129">
        <f>ROUND(H420*I420,0)</f>
        <v>0</v>
      </c>
    </row>
    <row r="421" spans="1:10" x14ac:dyDescent="0.25">
      <c r="A421" s="170" t="s">
        <v>367</v>
      </c>
      <c r="B421" s="100" t="s">
        <v>90</v>
      </c>
      <c r="C421" s="145" t="s">
        <v>84</v>
      </c>
      <c r="D421" s="145"/>
      <c r="E421" s="124"/>
      <c r="F421" s="157"/>
      <c r="G421" s="178"/>
      <c r="H421" s="114"/>
      <c r="I421" s="127"/>
      <c r="J421" s="114"/>
    </row>
    <row r="422" spans="1:10" ht="31.5" x14ac:dyDescent="0.25">
      <c r="A422" s="175" t="s">
        <v>254</v>
      </c>
      <c r="B422" s="99" t="s">
        <v>348</v>
      </c>
      <c r="C422" s="125"/>
      <c r="D422" s="125"/>
      <c r="E422" s="155"/>
      <c r="F422" s="159"/>
      <c r="G422" s="181"/>
      <c r="H422" s="151"/>
      <c r="I422" s="156"/>
      <c r="J422" s="151"/>
    </row>
    <row r="423" spans="1:10" x14ac:dyDescent="0.25">
      <c r="A423" s="170" t="s">
        <v>458</v>
      </c>
      <c r="B423" s="100" t="s">
        <v>350</v>
      </c>
      <c r="C423" s="102"/>
      <c r="D423" s="102"/>
      <c r="E423" s="124"/>
      <c r="F423" s="157"/>
      <c r="G423" s="178"/>
      <c r="H423" s="114"/>
      <c r="I423" s="127"/>
      <c r="J423" s="114"/>
    </row>
    <row r="424" spans="1:10" ht="31.5" x14ac:dyDescent="0.25">
      <c r="A424" s="170" t="s">
        <v>459</v>
      </c>
      <c r="B424" s="100" t="s">
        <v>83</v>
      </c>
      <c r="C424" s="102" t="s">
        <v>84</v>
      </c>
      <c r="D424" s="102"/>
      <c r="E424" s="124"/>
      <c r="F424" s="157"/>
      <c r="G424" s="178"/>
      <c r="H424" s="114"/>
      <c r="I424" s="127"/>
      <c r="J424" s="114"/>
    </row>
    <row r="425" spans="1:10" x14ac:dyDescent="0.25">
      <c r="A425" s="170" t="s">
        <v>460</v>
      </c>
      <c r="B425" s="100" t="s">
        <v>85</v>
      </c>
      <c r="C425" s="102"/>
      <c r="D425" s="102"/>
      <c r="E425" s="124"/>
      <c r="F425" s="157"/>
      <c r="G425" s="178"/>
      <c r="H425" s="114"/>
      <c r="I425" s="127"/>
      <c r="J425" s="114"/>
    </row>
    <row r="426" spans="1:10" ht="31.5" x14ac:dyDescent="0.25">
      <c r="A426" s="176"/>
      <c r="B426" s="106" t="s">
        <v>86</v>
      </c>
      <c r="C426" s="126" t="s">
        <v>87</v>
      </c>
      <c r="D426" s="126"/>
      <c r="E426" s="124"/>
      <c r="F426" s="157"/>
      <c r="G426" s="178"/>
      <c r="H426" s="114"/>
      <c r="I426" s="127"/>
      <c r="J426" s="114">
        <f>SUM(J427:J428)</f>
        <v>65</v>
      </c>
    </row>
    <row r="427" spans="1:10" ht="31.5" x14ac:dyDescent="0.25">
      <c r="A427" s="176"/>
      <c r="B427" s="106"/>
      <c r="C427" s="126"/>
      <c r="D427" s="126"/>
      <c r="E427" s="128">
        <v>2</v>
      </c>
      <c r="F427" s="158" t="str">
        <f>VLOOKUP(E427,Danh_muc_VL_DC_TB!$A$4:$G$8,2)</f>
        <v>Máy điều hòa nhiệt độ 12.000 BTU</v>
      </c>
      <c r="G427" s="180" t="str">
        <f>VLOOKUP(E427,Danh_muc_VL_DC_TB!$A$4:$G$8,3)</f>
        <v>Cái</v>
      </c>
      <c r="H427" s="129">
        <f>VLOOKUP(E427,Danh_muc_VL_DC_TB!$A$4:$G$8,7)</f>
        <v>3948</v>
      </c>
      <c r="I427" s="130">
        <f>ROUND(I373*1.05,6)</f>
        <v>1.155E-2</v>
      </c>
      <c r="J427" s="129">
        <f>ROUND(H427*I427,0)</f>
        <v>46</v>
      </c>
    </row>
    <row r="428" spans="1:10" x14ac:dyDescent="0.25">
      <c r="A428" s="176"/>
      <c r="B428" s="106"/>
      <c r="C428" s="126"/>
      <c r="D428" s="126"/>
      <c r="E428" s="128">
        <v>5</v>
      </c>
      <c r="F428" s="158" t="str">
        <f>VLOOKUP(E428,Danh_muc_VL_DC_TB!$A$4:$G$8,2)</f>
        <v>Máy vi tính PC</v>
      </c>
      <c r="G428" s="180" t="str">
        <f>VLOOKUP(E428,Danh_muc_VL_DC_TB!$A$4:$G$8,3)</f>
        <v>Cái</v>
      </c>
      <c r="H428" s="129">
        <f>VLOOKUP(E428,Danh_muc_VL_DC_TB!$A$4:$G$8,7)</f>
        <v>6000</v>
      </c>
      <c r="I428" s="130">
        <f>ROUND(I374*1.05,6)</f>
        <v>3.15E-3</v>
      </c>
      <c r="J428" s="129">
        <f>ROUND(H428*I428,0)</f>
        <v>19</v>
      </c>
    </row>
    <row r="429" spans="1:10" x14ac:dyDescent="0.25">
      <c r="A429" s="176"/>
      <c r="B429" s="106" t="s">
        <v>88</v>
      </c>
      <c r="C429" s="126" t="s">
        <v>72</v>
      </c>
      <c r="D429" s="126"/>
      <c r="E429" s="124"/>
      <c r="F429" s="157"/>
      <c r="G429" s="178"/>
      <c r="H429" s="114"/>
      <c r="I429" s="127"/>
      <c r="J429" s="114">
        <f>SUM(J430:J431)</f>
        <v>60</v>
      </c>
    </row>
    <row r="430" spans="1:10" ht="31.5" x14ac:dyDescent="0.25">
      <c r="A430" s="176"/>
      <c r="B430" s="106"/>
      <c r="C430" s="126"/>
      <c r="D430" s="126"/>
      <c r="E430" s="128">
        <v>2</v>
      </c>
      <c r="F430" s="158" t="str">
        <f>VLOOKUP(E430,Danh_muc_VL_DC_TB!$A$4:$G$8,2)</f>
        <v>Máy điều hòa nhiệt độ 12.000 BTU</v>
      </c>
      <c r="G430" s="180" t="str">
        <f>VLOOKUP(E430,Danh_muc_VL_DC_TB!$A$4:$G$8,3)</f>
        <v>Cái</v>
      </c>
      <c r="H430" s="129">
        <f>VLOOKUP(E430,Danh_muc_VL_DC_TB!$A$4:$G$8,7)</f>
        <v>3948</v>
      </c>
      <c r="I430" s="130">
        <f>ROUND(I376*1.05,6)</f>
        <v>1.0500000000000001E-2</v>
      </c>
      <c r="J430" s="129">
        <f>ROUND(H430*I430,0)</f>
        <v>41</v>
      </c>
    </row>
    <row r="431" spans="1:10" x14ac:dyDescent="0.25">
      <c r="A431" s="176"/>
      <c r="B431" s="106"/>
      <c r="C431" s="126"/>
      <c r="D431" s="126"/>
      <c r="E431" s="128">
        <v>5</v>
      </c>
      <c r="F431" s="158" t="str">
        <f>VLOOKUP(E431,Danh_muc_VL_DC_TB!$A$4:$G$8,2)</f>
        <v>Máy vi tính PC</v>
      </c>
      <c r="G431" s="180" t="str">
        <f>VLOOKUP(E431,Danh_muc_VL_DC_TB!$A$4:$G$8,3)</f>
        <v>Cái</v>
      </c>
      <c r="H431" s="129">
        <f>VLOOKUP(E431,Danh_muc_VL_DC_TB!$A$4:$G$8,7)</f>
        <v>6000</v>
      </c>
      <c r="I431" s="130">
        <f>ROUND(I377*1.05,6)</f>
        <v>3.15E-3</v>
      </c>
      <c r="J431" s="129">
        <f>ROUND(H431*I431,0)</f>
        <v>19</v>
      </c>
    </row>
    <row r="432" spans="1:10" ht="31.5" x14ac:dyDescent="0.25">
      <c r="A432" s="176"/>
      <c r="B432" s="106" t="s">
        <v>89</v>
      </c>
      <c r="C432" s="126" t="s">
        <v>19</v>
      </c>
      <c r="D432" s="126"/>
      <c r="E432" s="124"/>
      <c r="F432" s="157"/>
      <c r="G432" s="178"/>
      <c r="H432" s="114"/>
      <c r="I432" s="127"/>
      <c r="J432" s="114">
        <f>SUM(J433:J434)</f>
        <v>0</v>
      </c>
    </row>
    <row r="433" spans="1:10" ht="31.5" x14ac:dyDescent="0.25">
      <c r="A433" s="176"/>
      <c r="B433" s="106"/>
      <c r="C433" s="126"/>
      <c r="D433" s="126"/>
      <c r="E433" s="128">
        <v>2</v>
      </c>
      <c r="F433" s="158" t="str">
        <f>VLOOKUP(E433,Danh_muc_VL_DC_TB!$A$4:$G$8,2)</f>
        <v>Máy điều hòa nhiệt độ 12.000 BTU</v>
      </c>
      <c r="G433" s="180" t="str">
        <f>VLOOKUP(E433,Danh_muc_VL_DC_TB!$A$4:$G$8,3)</f>
        <v>Cái</v>
      </c>
      <c r="H433" s="129">
        <f>VLOOKUP(E433,Danh_muc_VL_DC_TB!$A$4:$G$8,7)</f>
        <v>3948</v>
      </c>
      <c r="I433" s="130">
        <f t="shared" ref="I433:I434" si="20">ROUND(I379*1.05,6)</f>
        <v>3.6000000000000001E-5</v>
      </c>
      <c r="J433" s="129">
        <f>ROUND(H433*I433,0)</f>
        <v>0</v>
      </c>
    </row>
    <row r="434" spans="1:10" x14ac:dyDescent="0.25">
      <c r="A434" s="176"/>
      <c r="B434" s="106"/>
      <c r="C434" s="126"/>
      <c r="D434" s="126"/>
      <c r="E434" s="128">
        <v>5</v>
      </c>
      <c r="F434" s="158" t="str">
        <f>VLOOKUP(E434,Danh_muc_VL_DC_TB!$A$4:$G$8,2)</f>
        <v>Máy vi tính PC</v>
      </c>
      <c r="G434" s="180" t="str">
        <f>VLOOKUP(E434,Danh_muc_VL_DC_TB!$A$4:$G$8,3)</f>
        <v>Cái</v>
      </c>
      <c r="H434" s="129">
        <f>VLOOKUP(E434,Danh_muc_VL_DC_TB!$A$4:$G$8,7)</f>
        <v>6000</v>
      </c>
      <c r="I434" s="130">
        <f t="shared" si="20"/>
        <v>1.1E-5</v>
      </c>
      <c r="J434" s="129">
        <f>ROUND(H434*I434,0)</f>
        <v>0</v>
      </c>
    </row>
    <row r="435" spans="1:10" x14ac:dyDescent="0.25">
      <c r="A435" s="170" t="s">
        <v>461</v>
      </c>
      <c r="B435" s="100" t="s">
        <v>90</v>
      </c>
      <c r="C435" s="102" t="s">
        <v>84</v>
      </c>
      <c r="D435" s="102"/>
      <c r="E435" s="124"/>
      <c r="F435" s="157"/>
      <c r="G435" s="178"/>
      <c r="H435" s="114"/>
      <c r="I435" s="127"/>
      <c r="J435" s="114"/>
    </row>
    <row r="436" spans="1:10" x14ac:dyDescent="0.25">
      <c r="A436" s="170" t="s">
        <v>462</v>
      </c>
      <c r="B436" s="100" t="s">
        <v>352</v>
      </c>
      <c r="C436" s="102"/>
      <c r="D436" s="102"/>
      <c r="E436" s="124"/>
      <c r="F436" s="157"/>
      <c r="G436" s="178"/>
      <c r="H436" s="114"/>
      <c r="I436" s="127"/>
      <c r="J436" s="114"/>
    </row>
    <row r="437" spans="1:10" ht="31.5" x14ac:dyDescent="0.25">
      <c r="A437" s="170" t="s">
        <v>463</v>
      </c>
      <c r="B437" s="100" t="s">
        <v>83</v>
      </c>
      <c r="C437" s="102" t="s">
        <v>84</v>
      </c>
      <c r="D437" s="102"/>
      <c r="E437" s="124"/>
      <c r="F437" s="157"/>
      <c r="G437" s="178"/>
      <c r="H437" s="114"/>
      <c r="I437" s="127"/>
      <c r="J437" s="114"/>
    </row>
    <row r="438" spans="1:10" x14ac:dyDescent="0.25">
      <c r="A438" s="170" t="s">
        <v>464</v>
      </c>
      <c r="B438" s="100" t="s">
        <v>85</v>
      </c>
      <c r="C438" s="102"/>
      <c r="D438" s="102"/>
      <c r="E438" s="124"/>
      <c r="F438" s="157"/>
      <c r="G438" s="178"/>
      <c r="H438" s="114"/>
      <c r="I438" s="127"/>
      <c r="J438" s="114"/>
    </row>
    <row r="439" spans="1:10" ht="31.5" x14ac:dyDescent="0.25">
      <c r="A439" s="176"/>
      <c r="B439" s="106" t="s">
        <v>86</v>
      </c>
      <c r="C439" s="126" t="s">
        <v>87</v>
      </c>
      <c r="D439" s="126"/>
      <c r="E439" s="124"/>
      <c r="F439" s="157"/>
      <c r="G439" s="178"/>
      <c r="H439" s="114"/>
      <c r="I439" s="127"/>
      <c r="J439" s="114">
        <f>SUM(J440:J441)</f>
        <v>52</v>
      </c>
    </row>
    <row r="440" spans="1:10" ht="31.5" x14ac:dyDescent="0.25">
      <c r="A440" s="176"/>
      <c r="B440" s="106"/>
      <c r="C440" s="126"/>
      <c r="D440" s="126"/>
      <c r="E440" s="128">
        <v>2</v>
      </c>
      <c r="F440" s="158" t="str">
        <f>VLOOKUP(E440,Danh_muc_VL_DC_TB!$A$4:$G$8,2)</f>
        <v>Máy điều hòa nhiệt độ 12.000 BTU</v>
      </c>
      <c r="G440" s="180" t="str">
        <f>VLOOKUP(E440,Danh_muc_VL_DC_TB!$A$4:$G$8,3)</f>
        <v>Cái</v>
      </c>
      <c r="H440" s="129">
        <f>VLOOKUP(E440,Danh_muc_VL_DC_TB!$A$4:$G$8,7)</f>
        <v>3948</v>
      </c>
      <c r="I440" s="130">
        <f>ROUND(I386*1.05,6)</f>
        <v>9.4710000000000003E-3</v>
      </c>
      <c r="J440" s="129">
        <f>ROUND(H440*I440,0)</f>
        <v>37</v>
      </c>
    </row>
    <row r="441" spans="1:10" x14ac:dyDescent="0.25">
      <c r="A441" s="176"/>
      <c r="B441" s="106"/>
      <c r="C441" s="126"/>
      <c r="D441" s="126"/>
      <c r="E441" s="128">
        <v>5</v>
      </c>
      <c r="F441" s="158" t="str">
        <f>VLOOKUP(E441,Danh_muc_VL_DC_TB!$A$4:$G$8,2)</f>
        <v>Máy vi tính PC</v>
      </c>
      <c r="G441" s="180" t="str">
        <f>VLOOKUP(E441,Danh_muc_VL_DC_TB!$A$4:$G$8,3)</f>
        <v>Cái</v>
      </c>
      <c r="H441" s="129">
        <f>VLOOKUP(E441,Danh_muc_VL_DC_TB!$A$4:$G$8,7)</f>
        <v>6000</v>
      </c>
      <c r="I441" s="130">
        <f>ROUND(I387*1.05,6)</f>
        <v>2.5829999999999998E-3</v>
      </c>
      <c r="J441" s="129">
        <f>ROUND(H441*I441,0)</f>
        <v>15</v>
      </c>
    </row>
    <row r="442" spans="1:10" x14ac:dyDescent="0.25">
      <c r="A442" s="176"/>
      <c r="B442" s="106" t="s">
        <v>88</v>
      </c>
      <c r="C442" s="126" t="s">
        <v>72</v>
      </c>
      <c r="D442" s="126"/>
      <c r="E442" s="124"/>
      <c r="F442" s="157"/>
      <c r="G442" s="178"/>
      <c r="H442" s="114"/>
      <c r="I442" s="127"/>
      <c r="J442" s="114">
        <f>SUM(J443:J444)</f>
        <v>49</v>
      </c>
    </row>
    <row r="443" spans="1:10" ht="31.5" x14ac:dyDescent="0.25">
      <c r="A443" s="176"/>
      <c r="B443" s="106"/>
      <c r="C443" s="126"/>
      <c r="D443" s="126"/>
      <c r="E443" s="128">
        <v>2</v>
      </c>
      <c r="F443" s="158" t="str">
        <f>VLOOKUP(E443,Danh_muc_VL_DC_TB!$A$4:$G$8,2)</f>
        <v>Máy điều hòa nhiệt độ 12.000 BTU</v>
      </c>
      <c r="G443" s="180" t="str">
        <f>VLOOKUP(E443,Danh_muc_VL_DC_TB!$A$4:$G$8,3)</f>
        <v>Cái</v>
      </c>
      <c r="H443" s="129">
        <f>VLOOKUP(E443,Danh_muc_VL_DC_TB!$A$4:$G$8,7)</f>
        <v>3948</v>
      </c>
      <c r="I443" s="130">
        <f t="shared" ref="I443:I447" si="21">ROUND(I389*1.05,6)</f>
        <v>8.6099999999999996E-3</v>
      </c>
      <c r="J443" s="129">
        <f>ROUND(H443*I443,0)</f>
        <v>34</v>
      </c>
    </row>
    <row r="444" spans="1:10" x14ac:dyDescent="0.25">
      <c r="A444" s="176"/>
      <c r="B444" s="106"/>
      <c r="C444" s="126"/>
      <c r="D444" s="126"/>
      <c r="E444" s="128">
        <v>5</v>
      </c>
      <c r="F444" s="158" t="str">
        <f>VLOOKUP(E444,Danh_muc_VL_DC_TB!$A$4:$G$8,2)</f>
        <v>Máy vi tính PC</v>
      </c>
      <c r="G444" s="180" t="str">
        <f>VLOOKUP(E444,Danh_muc_VL_DC_TB!$A$4:$G$8,3)</f>
        <v>Cái</v>
      </c>
      <c r="H444" s="129">
        <f>VLOOKUP(E444,Danh_muc_VL_DC_TB!$A$4:$G$8,7)</f>
        <v>6000</v>
      </c>
      <c r="I444" s="130">
        <f t="shared" si="21"/>
        <v>2.5829999999999998E-3</v>
      </c>
      <c r="J444" s="129">
        <f>ROUND(H444*I444,0)</f>
        <v>15</v>
      </c>
    </row>
    <row r="445" spans="1:10" ht="31.5" x14ac:dyDescent="0.25">
      <c r="A445" s="176"/>
      <c r="B445" s="106" t="s">
        <v>89</v>
      </c>
      <c r="C445" s="126" t="s">
        <v>19</v>
      </c>
      <c r="D445" s="126"/>
      <c r="E445" s="124"/>
      <c r="F445" s="157"/>
      <c r="G445" s="178"/>
      <c r="H445" s="114"/>
      <c r="I445" s="127"/>
      <c r="J445" s="114">
        <f>SUM(J446:J447)</f>
        <v>0</v>
      </c>
    </row>
    <row r="446" spans="1:10" ht="31.5" x14ac:dyDescent="0.25">
      <c r="A446" s="176"/>
      <c r="B446" s="106"/>
      <c r="C446" s="126"/>
      <c r="D446" s="126"/>
      <c r="E446" s="128">
        <v>2</v>
      </c>
      <c r="F446" s="158" t="str">
        <f>VLOOKUP(E446,Danh_muc_VL_DC_TB!$A$4:$G$8,2)</f>
        <v>Máy điều hòa nhiệt độ 12.000 BTU</v>
      </c>
      <c r="G446" s="180" t="str">
        <f>VLOOKUP(E446,Danh_muc_VL_DC_TB!$A$4:$G$8,3)</f>
        <v>Cái</v>
      </c>
      <c r="H446" s="129">
        <f>VLOOKUP(E446,Danh_muc_VL_DC_TB!$A$4:$G$8,7)</f>
        <v>3948</v>
      </c>
      <c r="I446" s="130">
        <f t="shared" si="21"/>
        <v>2.9E-5</v>
      </c>
      <c r="J446" s="129">
        <f>ROUND(H446*I446,0)</f>
        <v>0</v>
      </c>
    </row>
    <row r="447" spans="1:10" x14ac:dyDescent="0.25">
      <c r="A447" s="176"/>
      <c r="B447" s="106"/>
      <c r="C447" s="126"/>
      <c r="D447" s="126"/>
      <c r="E447" s="128">
        <v>5</v>
      </c>
      <c r="F447" s="158" t="str">
        <f>VLOOKUP(E447,Danh_muc_VL_DC_TB!$A$4:$G$8,2)</f>
        <v>Máy vi tính PC</v>
      </c>
      <c r="G447" s="180" t="str">
        <f>VLOOKUP(E447,Danh_muc_VL_DC_TB!$A$4:$G$8,3)</f>
        <v>Cái</v>
      </c>
      <c r="H447" s="129">
        <f>VLOOKUP(E447,Danh_muc_VL_DC_TB!$A$4:$G$8,7)</f>
        <v>6000</v>
      </c>
      <c r="I447" s="130">
        <f t="shared" si="21"/>
        <v>7.9999999999999996E-6</v>
      </c>
      <c r="J447" s="129">
        <f>ROUND(H447*I447,0)</f>
        <v>0</v>
      </c>
    </row>
    <row r="448" spans="1:10" x14ac:dyDescent="0.25">
      <c r="A448" s="170" t="s">
        <v>465</v>
      </c>
      <c r="B448" s="100" t="s">
        <v>90</v>
      </c>
      <c r="C448" s="102" t="s">
        <v>84</v>
      </c>
      <c r="D448" s="102"/>
      <c r="E448" s="124"/>
      <c r="F448" s="157"/>
      <c r="G448" s="178"/>
      <c r="H448" s="114"/>
      <c r="I448" s="127"/>
      <c r="J448" s="114"/>
    </row>
    <row r="449" spans="1:10" ht="47.25" x14ac:dyDescent="0.25">
      <c r="A449" s="170" t="s">
        <v>466</v>
      </c>
      <c r="B449" s="100" t="s">
        <v>91</v>
      </c>
      <c r="C449" s="102" t="s">
        <v>29</v>
      </c>
      <c r="D449" s="102"/>
      <c r="E449" s="124"/>
      <c r="F449" s="157"/>
      <c r="G449" s="178"/>
      <c r="H449" s="114"/>
      <c r="I449" s="127"/>
      <c r="J449" s="114"/>
    </row>
  </sheetData>
  <mergeCells count="35">
    <mergeCell ref="A2:J2"/>
    <mergeCell ref="A339:A341"/>
    <mergeCell ref="B339:B341"/>
    <mergeCell ref="C339:C341"/>
    <mergeCell ref="A342:A346"/>
    <mergeCell ref="B342:B346"/>
    <mergeCell ref="A331:A335"/>
    <mergeCell ref="B331:B335"/>
    <mergeCell ref="B185:B193"/>
    <mergeCell ref="A185:A193"/>
    <mergeCell ref="C185:C193"/>
    <mergeCell ref="A173:A175"/>
    <mergeCell ref="B173:B175"/>
    <mergeCell ref="C173:C175"/>
    <mergeCell ref="B176:B184"/>
    <mergeCell ref="C176:C184"/>
    <mergeCell ref="A176:A184"/>
    <mergeCell ref="C35:C43"/>
    <mergeCell ref="B35:B43"/>
    <mergeCell ref="A35:A43"/>
    <mergeCell ref="C44:C52"/>
    <mergeCell ref="B44:B52"/>
    <mergeCell ref="A44:A52"/>
    <mergeCell ref="A32:A34"/>
    <mergeCell ref="B32:B34"/>
    <mergeCell ref="C32:C34"/>
    <mergeCell ref="A11:A13"/>
    <mergeCell ref="B11:B13"/>
    <mergeCell ref="C11:C13"/>
    <mergeCell ref="B14:B22"/>
    <mergeCell ref="A14:A22"/>
    <mergeCell ref="C14:C22"/>
    <mergeCell ref="A23:A31"/>
    <mergeCell ref="B23:B31"/>
    <mergeCell ref="C23:C31"/>
  </mergeCells>
  <printOptions horizontalCentered="1"/>
  <pageMargins left="0.78740157480314965" right="0.78740157480314965" top="0.98425196850393704" bottom="0.78740157480314965" header="0.39370078740157483" footer="0.39370078740157483"/>
  <pageSetup paperSize="9" scale="8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17"/>
  <sheetViews>
    <sheetView zoomScale="70" zoomScaleNormal="70" workbookViewId="0">
      <selection activeCell="A5" sqref="A5:XFD6"/>
    </sheetView>
  </sheetViews>
  <sheetFormatPr defaultRowHeight="15.75" x14ac:dyDescent="0.25"/>
  <cols>
    <col min="1" max="1" width="9.28515625" style="76" bestFit="1" customWidth="1"/>
    <col min="2" max="2" width="23.5703125" style="76" customWidth="1"/>
    <col min="3" max="3" width="9.140625" style="76"/>
    <col min="4" max="4" width="7.28515625" style="76" bestFit="1" customWidth="1"/>
    <col min="5" max="5" width="7.85546875" style="76" hidden="1" customWidth="1"/>
    <col min="6" max="6" width="20.85546875" style="76" customWidth="1"/>
    <col min="7" max="7" width="12.85546875" style="76" bestFit="1" customWidth="1"/>
    <col min="8" max="8" width="13.42578125" style="76" customWidth="1"/>
    <col min="9" max="9" width="9.7109375" style="76" customWidth="1"/>
    <col min="10" max="10" width="14.28515625" style="76" customWidth="1"/>
    <col min="11" max="16384" width="9.140625" style="76"/>
  </cols>
  <sheetData>
    <row r="2" spans="1:10" x14ac:dyDescent="0.25">
      <c r="A2" s="228" t="s">
        <v>498</v>
      </c>
      <c r="B2" s="228"/>
      <c r="C2" s="228"/>
      <c r="D2" s="228"/>
      <c r="E2" s="228"/>
      <c r="F2" s="228"/>
      <c r="G2" s="228"/>
      <c r="H2" s="228"/>
      <c r="I2" s="228"/>
      <c r="J2" s="228"/>
    </row>
    <row r="5" spans="1:10" ht="47.25" x14ac:dyDescent="0.25">
      <c r="A5" s="142" t="s">
        <v>0</v>
      </c>
      <c r="B5" s="143" t="s">
        <v>1</v>
      </c>
      <c r="C5" s="143" t="s">
        <v>2</v>
      </c>
      <c r="D5" s="143" t="s">
        <v>3</v>
      </c>
      <c r="E5" s="103" t="s">
        <v>427</v>
      </c>
      <c r="F5" s="101" t="s">
        <v>111</v>
      </c>
      <c r="G5" s="101" t="s">
        <v>193</v>
      </c>
      <c r="H5" s="101" t="s">
        <v>454</v>
      </c>
      <c r="I5" s="101" t="s">
        <v>455</v>
      </c>
      <c r="J5" s="101" t="s">
        <v>97</v>
      </c>
    </row>
    <row r="6" spans="1:10" x14ac:dyDescent="0.25">
      <c r="A6" s="104" t="s">
        <v>9</v>
      </c>
      <c r="B6" s="77" t="s">
        <v>10</v>
      </c>
      <c r="C6" s="77" t="s">
        <v>11</v>
      </c>
      <c r="D6" s="77" t="s">
        <v>12</v>
      </c>
      <c r="E6" s="109"/>
      <c r="F6" s="77" t="s">
        <v>13</v>
      </c>
      <c r="G6" s="77" t="s">
        <v>288</v>
      </c>
      <c r="H6" s="77" t="s">
        <v>14</v>
      </c>
      <c r="I6" s="77" t="s">
        <v>15</v>
      </c>
      <c r="J6" s="77" t="s">
        <v>467</v>
      </c>
    </row>
    <row r="7" spans="1:10" ht="47.25" x14ac:dyDescent="0.25">
      <c r="A7" s="173">
        <v>1</v>
      </c>
      <c r="B7" s="105" t="s">
        <v>17</v>
      </c>
      <c r="C7" s="101"/>
      <c r="D7" s="101"/>
      <c r="E7" s="178"/>
      <c r="F7" s="179"/>
      <c r="G7" s="178"/>
      <c r="H7" s="182"/>
      <c r="I7" s="114"/>
      <c r="J7" s="114"/>
    </row>
    <row r="8" spans="1:10" ht="31.5" x14ac:dyDescent="0.25">
      <c r="A8" s="170" t="s">
        <v>209</v>
      </c>
      <c r="B8" s="100" t="s">
        <v>18</v>
      </c>
      <c r="C8" s="145" t="s">
        <v>19</v>
      </c>
      <c r="D8" s="145"/>
      <c r="E8" s="178"/>
      <c r="F8" s="179"/>
      <c r="G8" s="178"/>
      <c r="H8" s="182"/>
      <c r="I8" s="114"/>
      <c r="J8" s="114">
        <f>SUM(J13,J14)</f>
        <v>2</v>
      </c>
    </row>
    <row r="9" spans="1:10" ht="31.5" x14ac:dyDescent="0.25">
      <c r="A9" s="170"/>
      <c r="B9" s="100"/>
      <c r="C9" s="145"/>
      <c r="D9" s="145"/>
      <c r="E9" s="178">
        <v>3</v>
      </c>
      <c r="F9" s="179" t="str">
        <f>VLOOKUP(E9,Danh_muc_VL_DC_TB!$A$69:$D$79,2)</f>
        <v>Máy điều hòa nhiệt độ 12.000 BTU</v>
      </c>
      <c r="G9" s="179" t="str">
        <f>VLOOKUP(E9,Danh_muc_VL_DC_TB!$A$69:$D$79,4)</f>
        <v>2,2 kW/h</v>
      </c>
      <c r="H9" s="182">
        <v>8.9760000000000003E-4</v>
      </c>
      <c r="I9" s="114">
        <f>Danh_muc_VL_DC_TB!$D$83</f>
        <v>2092</v>
      </c>
      <c r="J9" s="114">
        <f>ROUND(H9*I9,0)</f>
        <v>2</v>
      </c>
    </row>
    <row r="10" spans="1:10" x14ac:dyDescent="0.25">
      <c r="A10" s="170"/>
      <c r="B10" s="100"/>
      <c r="C10" s="145"/>
      <c r="D10" s="145"/>
      <c r="E10" s="178">
        <v>8</v>
      </c>
      <c r="F10" s="179" t="str">
        <f>VLOOKUP(E10,Danh_muc_VL_DC_TB!$A$69:$D$79,2)</f>
        <v>Máy vi tính PC</v>
      </c>
      <c r="G10" s="179" t="str">
        <f>VLOOKUP(E10,Danh_muc_VL_DC_TB!$A$69:$D$79,4)</f>
        <v>0,4 kW/h</v>
      </c>
      <c r="H10" s="182">
        <v>1.5999999999999999E-5</v>
      </c>
      <c r="I10" s="114">
        <f>Danh_muc_VL_DC_TB!$D$83</f>
        <v>2092</v>
      </c>
      <c r="J10" s="114">
        <f t="shared" ref="J10:J12" si="0">ROUND(H10*I10,0)</f>
        <v>0</v>
      </c>
    </row>
    <row r="11" spans="1:10" x14ac:dyDescent="0.25">
      <c r="A11" s="170"/>
      <c r="B11" s="100"/>
      <c r="C11" s="145"/>
      <c r="D11" s="145"/>
      <c r="E11" s="178">
        <v>11</v>
      </c>
      <c r="F11" s="179" t="str">
        <f>VLOOKUP(E11,Danh_muc_VL_DC_TB!$A$69:$D$79,2)</f>
        <v>Quạt trần</v>
      </c>
      <c r="G11" s="179" t="str">
        <f>VLOOKUP(E11,Danh_muc_VL_DC_TB!$A$69:$D$79,4)</f>
        <v>0,1 kW/h</v>
      </c>
      <c r="H11" s="182">
        <v>1.5999999999999999E-5</v>
      </c>
      <c r="I11" s="114">
        <f>Danh_muc_VL_DC_TB!$D$83</f>
        <v>2092</v>
      </c>
      <c r="J11" s="114">
        <f t="shared" si="0"/>
        <v>0</v>
      </c>
    </row>
    <row r="12" spans="1:10" x14ac:dyDescent="0.25">
      <c r="A12" s="170"/>
      <c r="B12" s="100"/>
      <c r="C12" s="145"/>
      <c r="D12" s="145"/>
      <c r="E12" s="178">
        <v>1</v>
      </c>
      <c r="F12" s="179" t="str">
        <f>VLOOKUP(E12,Danh_muc_VL_DC_TB!$A$69:$D$79,2)</f>
        <v>Bộ đèn neon</v>
      </c>
      <c r="G12" s="179" t="str">
        <f>VLOOKUP(E12,Danh_muc_VL_DC_TB!$A$69:$D$79,4)</f>
        <v>0,04 kW/h</v>
      </c>
      <c r="H12" s="182">
        <v>2.5599999999999999E-5</v>
      </c>
      <c r="I12" s="114">
        <f>Danh_muc_VL_DC_TB!$D$83</f>
        <v>2092</v>
      </c>
      <c r="J12" s="114">
        <f t="shared" si="0"/>
        <v>0</v>
      </c>
    </row>
    <row r="13" spans="1:10" x14ac:dyDescent="0.25">
      <c r="A13" s="170"/>
      <c r="B13" s="100"/>
      <c r="C13" s="145"/>
      <c r="D13" s="145"/>
      <c r="E13" s="178"/>
      <c r="F13" s="179" t="s">
        <v>469</v>
      </c>
      <c r="G13" s="179"/>
      <c r="H13" s="182"/>
      <c r="I13" s="114"/>
      <c r="J13" s="114">
        <f>SUM(J9:J12)</f>
        <v>2</v>
      </c>
    </row>
    <row r="14" spans="1:10" ht="31.5" x14ac:dyDescent="0.25">
      <c r="A14" s="170"/>
      <c r="B14" s="100"/>
      <c r="C14" s="145"/>
      <c r="D14" s="145"/>
      <c r="E14" s="178"/>
      <c r="F14" s="179" t="s">
        <v>468</v>
      </c>
      <c r="G14" s="178"/>
      <c r="H14" s="182">
        <v>4.7800000000000003E-5</v>
      </c>
      <c r="I14" s="114"/>
      <c r="J14" s="114">
        <f>ROUND(J13*H14,0)</f>
        <v>0</v>
      </c>
    </row>
    <row r="15" spans="1:10" x14ac:dyDescent="0.25">
      <c r="A15" s="237" t="s">
        <v>210</v>
      </c>
      <c r="B15" s="238" t="s">
        <v>300</v>
      </c>
      <c r="C15" s="242" t="s">
        <v>19</v>
      </c>
      <c r="D15" s="145" t="s">
        <v>20</v>
      </c>
      <c r="E15" s="178"/>
      <c r="F15" s="179"/>
      <c r="G15" s="178"/>
      <c r="H15" s="182"/>
      <c r="I15" s="114"/>
      <c r="J15" s="114"/>
    </row>
    <row r="16" spans="1:10" x14ac:dyDescent="0.25">
      <c r="A16" s="237"/>
      <c r="B16" s="238"/>
      <c r="C16" s="242"/>
      <c r="D16" s="145" t="s">
        <v>21</v>
      </c>
      <c r="E16" s="178"/>
      <c r="F16" s="179"/>
      <c r="G16" s="178"/>
      <c r="H16" s="182"/>
      <c r="I16" s="114"/>
      <c r="J16" s="114"/>
    </row>
    <row r="17" spans="1:10" x14ac:dyDescent="0.25">
      <c r="A17" s="237"/>
      <c r="B17" s="238"/>
      <c r="C17" s="242"/>
      <c r="D17" s="145" t="s">
        <v>22</v>
      </c>
      <c r="E17" s="178"/>
      <c r="F17" s="179"/>
      <c r="G17" s="178"/>
      <c r="H17" s="182"/>
      <c r="I17" s="114"/>
      <c r="J17" s="114"/>
    </row>
    <row r="18" spans="1:10" x14ac:dyDescent="0.25">
      <c r="A18" s="243" t="s">
        <v>294</v>
      </c>
      <c r="B18" s="222" t="s">
        <v>298</v>
      </c>
      <c r="C18" s="225" t="s">
        <v>19</v>
      </c>
      <c r="D18" s="145" t="s">
        <v>20</v>
      </c>
      <c r="E18" s="178"/>
      <c r="F18" s="179"/>
      <c r="G18" s="178"/>
      <c r="H18" s="182"/>
      <c r="I18" s="114"/>
      <c r="J18" s="114"/>
    </row>
    <row r="19" spans="1:10" x14ac:dyDescent="0.25">
      <c r="A19" s="220"/>
      <c r="B19" s="223"/>
      <c r="C19" s="226"/>
      <c r="D19" s="145" t="s">
        <v>21</v>
      </c>
      <c r="E19" s="178"/>
      <c r="F19" s="179"/>
      <c r="G19" s="178"/>
      <c r="H19" s="182"/>
      <c r="I19" s="114"/>
      <c r="J19" s="114"/>
    </row>
    <row r="20" spans="1:10" x14ac:dyDescent="0.25">
      <c r="A20" s="220"/>
      <c r="B20" s="223"/>
      <c r="C20" s="226"/>
      <c r="D20" s="145" t="s">
        <v>22</v>
      </c>
      <c r="E20" s="178"/>
      <c r="F20" s="179"/>
      <c r="G20" s="178"/>
      <c r="H20" s="182"/>
      <c r="I20" s="114"/>
      <c r="J20" s="114"/>
    </row>
    <row r="21" spans="1:10" x14ac:dyDescent="0.25">
      <c r="A21" s="243" t="s">
        <v>295</v>
      </c>
      <c r="B21" s="222" t="s">
        <v>299</v>
      </c>
      <c r="C21" s="225" t="s">
        <v>19</v>
      </c>
      <c r="D21" s="145" t="s">
        <v>20</v>
      </c>
      <c r="E21" s="178"/>
      <c r="F21" s="179"/>
      <c r="G21" s="178"/>
      <c r="H21" s="182"/>
      <c r="I21" s="114"/>
      <c r="J21" s="114"/>
    </row>
    <row r="22" spans="1:10" x14ac:dyDescent="0.25">
      <c r="A22" s="220"/>
      <c r="B22" s="223"/>
      <c r="C22" s="226"/>
      <c r="D22" s="145" t="s">
        <v>21</v>
      </c>
      <c r="E22" s="178"/>
      <c r="F22" s="179"/>
      <c r="G22" s="178"/>
      <c r="H22" s="182"/>
      <c r="I22" s="114"/>
      <c r="J22" s="114"/>
    </row>
    <row r="23" spans="1:10" x14ac:dyDescent="0.25">
      <c r="A23" s="220"/>
      <c r="B23" s="223"/>
      <c r="C23" s="226"/>
      <c r="D23" s="145" t="s">
        <v>22</v>
      </c>
      <c r="E23" s="178"/>
      <c r="F23" s="179"/>
      <c r="G23" s="178"/>
      <c r="H23" s="182"/>
      <c r="I23" s="114"/>
      <c r="J23" s="114"/>
    </row>
    <row r="24" spans="1:10" x14ac:dyDescent="0.25">
      <c r="A24" s="237" t="s">
        <v>211</v>
      </c>
      <c r="B24" s="238" t="s">
        <v>301</v>
      </c>
      <c r="C24" s="242" t="s">
        <v>19</v>
      </c>
      <c r="D24" s="145" t="s">
        <v>20</v>
      </c>
      <c r="E24" s="178"/>
      <c r="F24" s="179"/>
      <c r="G24" s="178"/>
      <c r="H24" s="182"/>
      <c r="I24" s="114"/>
      <c r="J24" s="114"/>
    </row>
    <row r="25" spans="1:10" x14ac:dyDescent="0.25">
      <c r="A25" s="237"/>
      <c r="B25" s="238"/>
      <c r="C25" s="242"/>
      <c r="D25" s="145" t="s">
        <v>21</v>
      </c>
      <c r="E25" s="178"/>
      <c r="F25" s="179"/>
      <c r="G25" s="178"/>
      <c r="H25" s="182"/>
      <c r="I25" s="114"/>
      <c r="J25" s="114"/>
    </row>
    <row r="26" spans="1:10" x14ac:dyDescent="0.25">
      <c r="A26" s="237"/>
      <c r="B26" s="238"/>
      <c r="C26" s="242"/>
      <c r="D26" s="145" t="s">
        <v>22</v>
      </c>
      <c r="E26" s="178"/>
      <c r="F26" s="179"/>
      <c r="G26" s="178"/>
      <c r="H26" s="182"/>
      <c r="I26" s="114"/>
      <c r="J26" s="114"/>
    </row>
    <row r="27" spans="1:10" x14ac:dyDescent="0.25">
      <c r="A27" s="243" t="s">
        <v>296</v>
      </c>
      <c r="B27" s="222" t="s">
        <v>298</v>
      </c>
      <c r="C27" s="225" t="s">
        <v>19</v>
      </c>
      <c r="D27" s="145" t="s">
        <v>20</v>
      </c>
      <c r="E27" s="178"/>
      <c r="F27" s="179"/>
      <c r="G27" s="178"/>
      <c r="H27" s="182"/>
      <c r="I27" s="114"/>
      <c r="J27" s="114"/>
    </row>
    <row r="28" spans="1:10" x14ac:dyDescent="0.25">
      <c r="A28" s="220"/>
      <c r="B28" s="223"/>
      <c r="C28" s="226"/>
      <c r="D28" s="145" t="s">
        <v>21</v>
      </c>
      <c r="E28" s="178"/>
      <c r="F28" s="179"/>
      <c r="G28" s="178"/>
      <c r="H28" s="182"/>
      <c r="I28" s="114"/>
      <c r="J28" s="114"/>
    </row>
    <row r="29" spans="1:10" x14ac:dyDescent="0.25">
      <c r="A29" s="220"/>
      <c r="B29" s="223"/>
      <c r="C29" s="226"/>
      <c r="D29" s="145" t="s">
        <v>22</v>
      </c>
      <c r="E29" s="178"/>
      <c r="F29" s="179"/>
      <c r="G29" s="178"/>
      <c r="H29" s="182"/>
      <c r="I29" s="114"/>
      <c r="J29" s="114"/>
    </row>
    <row r="30" spans="1:10" x14ac:dyDescent="0.25">
      <c r="A30" s="243" t="s">
        <v>297</v>
      </c>
      <c r="B30" s="222" t="s">
        <v>299</v>
      </c>
      <c r="C30" s="225" t="s">
        <v>19</v>
      </c>
      <c r="D30" s="145" t="s">
        <v>20</v>
      </c>
      <c r="E30" s="178"/>
      <c r="F30" s="179"/>
      <c r="G30" s="178"/>
      <c r="H30" s="182"/>
      <c r="I30" s="114"/>
      <c r="J30" s="114"/>
    </row>
    <row r="31" spans="1:10" x14ac:dyDescent="0.25">
      <c r="A31" s="220"/>
      <c r="B31" s="223"/>
      <c r="C31" s="226"/>
      <c r="D31" s="145" t="s">
        <v>21</v>
      </c>
      <c r="E31" s="178"/>
      <c r="F31" s="179"/>
      <c r="G31" s="178"/>
      <c r="H31" s="182"/>
      <c r="I31" s="114"/>
      <c r="J31" s="114"/>
    </row>
    <row r="32" spans="1:10" x14ac:dyDescent="0.25">
      <c r="A32" s="220"/>
      <c r="B32" s="223"/>
      <c r="C32" s="226"/>
      <c r="D32" s="145" t="s">
        <v>22</v>
      </c>
      <c r="E32" s="178"/>
      <c r="F32" s="179"/>
      <c r="G32" s="178"/>
      <c r="H32" s="182"/>
      <c r="I32" s="114"/>
      <c r="J32" s="114"/>
    </row>
    <row r="33" spans="1:10" ht="94.5" x14ac:dyDescent="0.25">
      <c r="A33" s="170" t="s">
        <v>212</v>
      </c>
      <c r="B33" s="100" t="s">
        <v>23</v>
      </c>
      <c r="C33" s="145"/>
      <c r="D33" s="145"/>
      <c r="E33" s="178"/>
      <c r="F33" s="179"/>
      <c r="G33" s="178"/>
      <c r="H33" s="182"/>
      <c r="I33" s="114"/>
      <c r="J33" s="114"/>
    </row>
    <row r="34" spans="1:10" ht="47.25" x14ac:dyDescent="0.25">
      <c r="A34" s="173" t="s">
        <v>213</v>
      </c>
      <c r="B34" s="105" t="s">
        <v>24</v>
      </c>
      <c r="C34" s="101"/>
      <c r="D34" s="101"/>
      <c r="E34" s="178"/>
      <c r="F34" s="179"/>
      <c r="G34" s="178"/>
      <c r="H34" s="182"/>
      <c r="I34" s="114"/>
      <c r="J34" s="114"/>
    </row>
    <row r="35" spans="1:10" ht="47.25" x14ac:dyDescent="0.25">
      <c r="A35" s="170" t="s">
        <v>214</v>
      </c>
      <c r="B35" s="100" t="s">
        <v>25</v>
      </c>
      <c r="C35" s="145"/>
      <c r="D35" s="145"/>
      <c r="E35" s="178"/>
      <c r="F35" s="179"/>
      <c r="G35" s="178"/>
      <c r="H35" s="182"/>
      <c r="I35" s="114"/>
      <c r="J35" s="114"/>
    </row>
    <row r="36" spans="1:10" x14ac:dyDescent="0.25">
      <c r="A36" s="175" t="s">
        <v>202</v>
      </c>
      <c r="B36" s="99" t="s">
        <v>470</v>
      </c>
      <c r="C36" s="125"/>
      <c r="D36" s="145"/>
      <c r="E36" s="178"/>
      <c r="F36" s="179"/>
      <c r="G36" s="178"/>
      <c r="H36" s="182"/>
      <c r="I36" s="114"/>
      <c r="J36" s="114"/>
    </row>
    <row r="37" spans="1:10" x14ac:dyDescent="0.25">
      <c r="A37" s="170" t="s">
        <v>376</v>
      </c>
      <c r="B37" s="100" t="s">
        <v>26</v>
      </c>
      <c r="C37" s="145" t="s">
        <v>27</v>
      </c>
      <c r="D37" s="145"/>
      <c r="E37" s="178"/>
      <c r="F37" s="179"/>
      <c r="G37" s="178"/>
      <c r="H37" s="182"/>
      <c r="I37" s="114"/>
      <c r="J37" s="114">
        <f>SUM(J45,J46)</f>
        <v>15555</v>
      </c>
    </row>
    <row r="38" spans="1:10" ht="31.5" x14ac:dyDescent="0.25">
      <c r="A38" s="170"/>
      <c r="B38" s="100"/>
      <c r="C38" s="145"/>
      <c r="D38" s="145"/>
      <c r="E38" s="178">
        <v>3</v>
      </c>
      <c r="F38" s="179" t="str">
        <f>VLOOKUP(E38,Danh_muc_VL_DC_TB!$A$69:$D$79,2)</f>
        <v>Máy điều hòa nhiệt độ 12.000 BTU</v>
      </c>
      <c r="G38" s="179" t="str">
        <f>VLOOKUP(E38,Danh_muc_VL_DC_TB!$A$69:$D$79,4)</f>
        <v>2,2 kW/h</v>
      </c>
      <c r="H38" s="182">
        <v>4.7872000000000003</v>
      </c>
      <c r="I38" s="114">
        <f>Danh_muc_VL_DC_TB!$D$83</f>
        <v>2092</v>
      </c>
      <c r="J38" s="114">
        <f t="shared" ref="J38" si="1">ROUND(H38*I38,0)</f>
        <v>10015</v>
      </c>
    </row>
    <row r="39" spans="1:10" x14ac:dyDescent="0.25">
      <c r="A39" s="170"/>
      <c r="B39" s="100"/>
      <c r="C39" s="145"/>
      <c r="D39" s="145"/>
      <c r="E39" s="178">
        <v>8</v>
      </c>
      <c r="F39" s="179" t="str">
        <f>VLOOKUP(E39,Danh_muc_VL_DC_TB!$A$69:$D$79,2)</f>
        <v>Máy vi tính PC</v>
      </c>
      <c r="G39" s="179" t="str">
        <f>VLOOKUP(E39,Danh_muc_VL_DC_TB!$A$69:$D$79,4)</f>
        <v>0,4 kW/h</v>
      </c>
      <c r="H39" s="182">
        <v>0.128</v>
      </c>
      <c r="I39" s="114">
        <f>Danh_muc_VL_DC_TB!$D$83</f>
        <v>2092</v>
      </c>
      <c r="J39" s="114">
        <f t="shared" ref="J39:J44" si="2">ROUND(H39*I39,0)</f>
        <v>268</v>
      </c>
    </row>
    <row r="40" spans="1:10" x14ac:dyDescent="0.25">
      <c r="A40" s="170"/>
      <c r="B40" s="100"/>
      <c r="C40" s="145"/>
      <c r="D40" s="145"/>
      <c r="E40" s="178">
        <v>7</v>
      </c>
      <c r="F40" s="179" t="str">
        <f>VLOOKUP(E40,Danh_muc_VL_DC_TB!$A$69:$D$79,2)</f>
        <v>Máy in A4</v>
      </c>
      <c r="G40" s="179" t="str">
        <f>VLOOKUP(E40,Danh_muc_VL_DC_TB!$A$69:$D$79,4)</f>
        <v>0,4 kW/h</v>
      </c>
      <c r="H40" s="182">
        <v>2.5600000000000001E-2</v>
      </c>
      <c r="I40" s="114">
        <f>Danh_muc_VL_DC_TB!$D$83</f>
        <v>2092</v>
      </c>
      <c r="J40" s="114">
        <f t="shared" si="2"/>
        <v>54</v>
      </c>
    </row>
    <row r="41" spans="1:10" x14ac:dyDescent="0.25">
      <c r="A41" s="170"/>
      <c r="B41" s="100"/>
      <c r="C41" s="145"/>
      <c r="D41" s="145"/>
      <c r="E41" s="178">
        <v>11</v>
      </c>
      <c r="F41" s="179" t="str">
        <f>VLOOKUP(E41,Danh_muc_VL_DC_TB!$A$69:$D$79,2)</f>
        <v>Quạt trần</v>
      </c>
      <c r="G41" s="179" t="str">
        <f>VLOOKUP(E41,Danh_muc_VL_DC_TB!$A$69:$D$79,4)</f>
        <v>0,1 kW/h</v>
      </c>
      <c r="H41" s="182">
        <v>0.21759999999999999</v>
      </c>
      <c r="I41" s="114">
        <f>Danh_muc_VL_DC_TB!$D$83</f>
        <v>2092</v>
      </c>
      <c r="J41" s="114">
        <f t="shared" si="2"/>
        <v>455</v>
      </c>
    </row>
    <row r="42" spans="1:10" x14ac:dyDescent="0.25">
      <c r="A42" s="170"/>
      <c r="B42" s="100"/>
      <c r="C42" s="145"/>
      <c r="D42" s="145"/>
      <c r="E42" s="178">
        <v>10</v>
      </c>
      <c r="F42" s="179" t="str">
        <f>VLOOKUP(E42,Danh_muc_VL_DC_TB!$A$69:$D$79,2)</f>
        <v>Quạt thông gió</v>
      </c>
      <c r="G42" s="179" t="str">
        <f>VLOOKUP(E42,Danh_muc_VL_DC_TB!$A$69:$D$79,4)</f>
        <v>0,04 kW/h</v>
      </c>
      <c r="H42" s="182">
        <v>8.7040000000000006E-2</v>
      </c>
      <c r="I42" s="114">
        <f>Danh_muc_VL_DC_TB!$D$83</f>
        <v>2092</v>
      </c>
      <c r="J42" s="114">
        <f t="shared" si="2"/>
        <v>182</v>
      </c>
    </row>
    <row r="43" spans="1:10" x14ac:dyDescent="0.25">
      <c r="A43" s="170"/>
      <c r="B43" s="100"/>
      <c r="C43" s="145"/>
      <c r="D43" s="145"/>
      <c r="E43" s="178">
        <v>1</v>
      </c>
      <c r="F43" s="179" t="str">
        <f>VLOOKUP(E43,Danh_muc_VL_DC_TB!$A$69:$D$79,2)</f>
        <v>Bộ đèn neon</v>
      </c>
      <c r="G43" s="179" t="str">
        <f>VLOOKUP(E43,Danh_muc_VL_DC_TB!$A$69:$D$79,4)</f>
        <v>0,04 kW/h</v>
      </c>
      <c r="H43" s="182">
        <v>0.51200000000000001</v>
      </c>
      <c r="I43" s="114">
        <f>Danh_muc_VL_DC_TB!$D$83</f>
        <v>2092</v>
      </c>
      <c r="J43" s="114">
        <f t="shared" si="2"/>
        <v>1071</v>
      </c>
    </row>
    <row r="44" spans="1:10" x14ac:dyDescent="0.25">
      <c r="A44" s="170"/>
      <c r="B44" s="100"/>
      <c r="C44" s="145"/>
      <c r="D44" s="145"/>
      <c r="E44" s="178">
        <v>9</v>
      </c>
      <c r="F44" s="179" t="str">
        <f>VLOOKUP(E44,Danh_muc_VL_DC_TB!$A$69:$D$79,2)</f>
        <v>Ổ ghi đĩa quang</v>
      </c>
      <c r="G44" s="179" t="str">
        <f>VLOOKUP(E44,Danh_muc_VL_DC_TB!$A$69:$D$79,4)</f>
        <v>0,04 kW/h</v>
      </c>
      <c r="H44" s="182">
        <v>1.2800000000000001E-2</v>
      </c>
      <c r="I44" s="114">
        <f>Danh_muc_VL_DC_TB!$D$83</f>
        <v>2092</v>
      </c>
      <c r="J44" s="114">
        <f t="shared" si="2"/>
        <v>27</v>
      </c>
    </row>
    <row r="45" spans="1:10" x14ac:dyDescent="0.25">
      <c r="A45" s="170"/>
      <c r="B45" s="100"/>
      <c r="C45" s="145"/>
      <c r="D45" s="145"/>
      <c r="E45" s="178"/>
      <c r="F45" s="179" t="s">
        <v>469</v>
      </c>
      <c r="G45" s="178"/>
      <c r="H45" s="182"/>
      <c r="I45" s="114"/>
      <c r="J45" s="114">
        <f>SUM(J38:J44)</f>
        <v>12072</v>
      </c>
    </row>
    <row r="46" spans="1:10" ht="31.5" x14ac:dyDescent="0.25">
      <c r="A46" s="170"/>
      <c r="B46" s="100"/>
      <c r="C46" s="145"/>
      <c r="D46" s="145"/>
      <c r="E46" s="178"/>
      <c r="F46" s="179" t="s">
        <v>468</v>
      </c>
      <c r="G46" s="178"/>
      <c r="H46" s="182">
        <v>0.28851199999999999</v>
      </c>
      <c r="I46" s="114"/>
      <c r="J46" s="114">
        <f>ROUND(J45*H46,0)</f>
        <v>3483</v>
      </c>
    </row>
    <row r="47" spans="1:10" ht="110.25" x14ac:dyDescent="0.25">
      <c r="A47" s="170" t="s">
        <v>377</v>
      </c>
      <c r="B47" s="100" t="s">
        <v>28</v>
      </c>
      <c r="C47" s="145" t="s">
        <v>29</v>
      </c>
      <c r="D47" s="145"/>
      <c r="E47" s="178"/>
      <c r="F47" s="179"/>
      <c r="G47" s="178"/>
      <c r="H47" s="182"/>
      <c r="I47" s="114"/>
      <c r="J47" s="114">
        <f>SUM(J54,J55)</f>
        <v>151</v>
      </c>
    </row>
    <row r="48" spans="1:10" ht="31.5" x14ac:dyDescent="0.25">
      <c r="A48" s="170"/>
      <c r="B48" s="100"/>
      <c r="C48" s="145"/>
      <c r="D48" s="145"/>
      <c r="E48" s="178">
        <v>3</v>
      </c>
      <c r="F48" s="179" t="str">
        <f>VLOOKUP(E48,Danh_muc_VL_DC_TB!$A$69:$D$79,2)</f>
        <v>Máy điều hòa nhiệt độ 12.000 BTU</v>
      </c>
      <c r="G48" s="179" t="str">
        <f>VLOOKUP(E48,Danh_muc_VL_DC_TB!$A$69:$D$79,4)</f>
        <v>2,2 kW/h</v>
      </c>
      <c r="H48" s="182">
        <v>5.9839999999999997E-2</v>
      </c>
      <c r="I48" s="114">
        <f>Danh_muc_VL_DC_TB!$D$83</f>
        <v>2092</v>
      </c>
      <c r="J48" s="114">
        <f t="shared" ref="J48:J53" si="3">ROUND(H48*I48,0)</f>
        <v>125</v>
      </c>
    </row>
    <row r="49" spans="1:10" x14ac:dyDescent="0.25">
      <c r="A49" s="170"/>
      <c r="B49" s="100"/>
      <c r="C49" s="145"/>
      <c r="D49" s="145"/>
      <c r="E49" s="178">
        <v>8</v>
      </c>
      <c r="F49" s="179" t="str">
        <f>VLOOKUP(E49,Danh_muc_VL_DC_TB!$A$69:$D$79,2)</f>
        <v>Máy vi tính PC</v>
      </c>
      <c r="G49" s="179" t="str">
        <f>VLOOKUP(E49,Danh_muc_VL_DC_TB!$A$69:$D$79,4)</f>
        <v>0,4 kW/h</v>
      </c>
      <c r="H49" s="182">
        <v>1.6000000000000001E-3</v>
      </c>
      <c r="I49" s="114">
        <f>Danh_muc_VL_DC_TB!$D$83</f>
        <v>2092</v>
      </c>
      <c r="J49" s="114">
        <f t="shared" si="3"/>
        <v>3</v>
      </c>
    </row>
    <row r="50" spans="1:10" x14ac:dyDescent="0.25">
      <c r="A50" s="170"/>
      <c r="B50" s="100"/>
      <c r="C50" s="145"/>
      <c r="D50" s="145"/>
      <c r="E50" s="178">
        <v>7</v>
      </c>
      <c r="F50" s="179" t="str">
        <f>VLOOKUP(E50,Danh_muc_VL_DC_TB!$A$69:$D$79,2)</f>
        <v>Máy in A4</v>
      </c>
      <c r="G50" s="179" t="str">
        <f>VLOOKUP(E50,Danh_muc_VL_DC_TB!$A$69:$D$79,4)</f>
        <v>0,4 kW/h</v>
      </c>
      <c r="H50" s="182">
        <v>3.2000000000000003E-4</v>
      </c>
      <c r="I50" s="114">
        <f>Danh_muc_VL_DC_TB!$D$83</f>
        <v>2092</v>
      </c>
      <c r="J50" s="114">
        <f t="shared" si="3"/>
        <v>1</v>
      </c>
    </row>
    <row r="51" spans="1:10" x14ac:dyDescent="0.25">
      <c r="A51" s="170"/>
      <c r="B51" s="100"/>
      <c r="C51" s="145"/>
      <c r="D51" s="145"/>
      <c r="E51" s="178">
        <v>11</v>
      </c>
      <c r="F51" s="179" t="str">
        <f>VLOOKUP(E51,Danh_muc_VL_DC_TB!$A$69:$D$79,2)</f>
        <v>Quạt trần</v>
      </c>
      <c r="G51" s="179" t="str">
        <f>VLOOKUP(E51,Danh_muc_VL_DC_TB!$A$69:$D$79,4)</f>
        <v>0,1 kW/h</v>
      </c>
      <c r="H51" s="182">
        <v>2.7200000000000002E-3</v>
      </c>
      <c r="I51" s="114">
        <f>Danh_muc_VL_DC_TB!$D$83</f>
        <v>2092</v>
      </c>
      <c r="J51" s="114">
        <f t="shared" si="3"/>
        <v>6</v>
      </c>
    </row>
    <row r="52" spans="1:10" x14ac:dyDescent="0.25">
      <c r="A52" s="170"/>
      <c r="B52" s="100"/>
      <c r="C52" s="145"/>
      <c r="D52" s="145"/>
      <c r="E52" s="178">
        <v>10</v>
      </c>
      <c r="F52" s="179" t="str">
        <f>VLOOKUP(E52,Danh_muc_VL_DC_TB!$A$69:$D$79,2)</f>
        <v>Quạt thông gió</v>
      </c>
      <c r="G52" s="179" t="str">
        <f>VLOOKUP(E52,Danh_muc_VL_DC_TB!$A$69:$D$79,4)</f>
        <v>0,04 kW/h</v>
      </c>
      <c r="H52" s="182">
        <v>1.088E-3</v>
      </c>
      <c r="I52" s="114">
        <f>Danh_muc_VL_DC_TB!$D$83</f>
        <v>2092</v>
      </c>
      <c r="J52" s="114">
        <f t="shared" si="3"/>
        <v>2</v>
      </c>
    </row>
    <row r="53" spans="1:10" x14ac:dyDescent="0.25">
      <c r="A53" s="170"/>
      <c r="B53" s="100"/>
      <c r="C53" s="145"/>
      <c r="D53" s="145"/>
      <c r="E53" s="178">
        <v>1</v>
      </c>
      <c r="F53" s="179" t="str">
        <f>VLOOKUP(E53,Danh_muc_VL_DC_TB!$A$69:$D$79,2)</f>
        <v>Bộ đèn neon</v>
      </c>
      <c r="G53" s="179" t="str">
        <f>VLOOKUP(E53,Danh_muc_VL_DC_TB!$A$69:$D$79,4)</f>
        <v>0,04 kW/h</v>
      </c>
      <c r="H53" s="182">
        <v>6.4000000000000003E-3</v>
      </c>
      <c r="I53" s="114">
        <f>Danh_muc_VL_DC_TB!$D$83</f>
        <v>2092</v>
      </c>
      <c r="J53" s="114">
        <f t="shared" si="3"/>
        <v>13</v>
      </c>
    </row>
    <row r="54" spans="1:10" x14ac:dyDescent="0.25">
      <c r="A54" s="170"/>
      <c r="B54" s="100"/>
      <c r="C54" s="145"/>
      <c r="D54" s="145"/>
      <c r="E54" s="178"/>
      <c r="F54" s="179" t="s">
        <v>469</v>
      </c>
      <c r="G54" s="178"/>
      <c r="H54" s="182"/>
      <c r="I54" s="114"/>
      <c r="J54" s="114">
        <f>SUM(J48:J53)</f>
        <v>150</v>
      </c>
    </row>
    <row r="55" spans="1:10" ht="31.5" x14ac:dyDescent="0.25">
      <c r="A55" s="170"/>
      <c r="B55" s="100"/>
      <c r="C55" s="145"/>
      <c r="D55" s="145"/>
      <c r="E55" s="178"/>
      <c r="F55" s="179" t="s">
        <v>468</v>
      </c>
      <c r="G55" s="178"/>
      <c r="H55" s="182">
        <v>3.5983999999999999E-3</v>
      </c>
      <c r="I55" s="114"/>
      <c r="J55" s="114">
        <f>ROUND(J54*H55,0)</f>
        <v>1</v>
      </c>
    </row>
    <row r="56" spans="1:10" ht="31.5" x14ac:dyDescent="0.25">
      <c r="A56" s="170" t="s">
        <v>378</v>
      </c>
      <c r="B56" s="100" t="s">
        <v>30</v>
      </c>
      <c r="C56" s="145" t="s">
        <v>27</v>
      </c>
      <c r="D56" s="145"/>
      <c r="E56" s="178"/>
      <c r="F56" s="179"/>
      <c r="G56" s="178"/>
      <c r="H56" s="182"/>
      <c r="I56" s="114"/>
      <c r="J56" s="114">
        <f>SUM(J61,J62)</f>
        <v>742</v>
      </c>
    </row>
    <row r="57" spans="1:10" x14ac:dyDescent="0.25">
      <c r="A57" s="170"/>
      <c r="B57" s="100"/>
      <c r="C57" s="145"/>
      <c r="D57" s="145"/>
      <c r="E57" s="178">
        <v>11</v>
      </c>
      <c r="F57" s="179" t="str">
        <f>VLOOKUP(E57,Danh_muc_VL_DC_TB!$A$69:$D$79,2)</f>
        <v>Quạt trần</v>
      </c>
      <c r="G57" s="179" t="str">
        <f>VLOOKUP(E57,Danh_muc_VL_DC_TB!$A$69:$D$79,4)</f>
        <v>0,1 kW/h</v>
      </c>
      <c r="H57" s="182">
        <v>7.424E-2</v>
      </c>
      <c r="I57" s="114">
        <f>Danh_muc_VL_DC_TB!$D$83</f>
        <v>2092</v>
      </c>
      <c r="J57" s="114">
        <f t="shared" ref="J57:J59" si="4">ROUND(H57*I57,0)</f>
        <v>155</v>
      </c>
    </row>
    <row r="58" spans="1:10" x14ac:dyDescent="0.25">
      <c r="A58" s="170"/>
      <c r="B58" s="100"/>
      <c r="C58" s="145"/>
      <c r="D58" s="145"/>
      <c r="E58" s="178">
        <v>10</v>
      </c>
      <c r="F58" s="179" t="str">
        <f>VLOOKUP(E58,Danh_muc_VL_DC_TB!$A$69:$D$79,2)</f>
        <v>Quạt thông gió</v>
      </c>
      <c r="G58" s="179" t="str">
        <f>VLOOKUP(E58,Danh_muc_VL_DC_TB!$A$69:$D$79,4)</f>
        <v>0,04 kW/h</v>
      </c>
      <c r="H58" s="182">
        <v>2.9696E-2</v>
      </c>
      <c r="I58" s="114">
        <f>Danh_muc_VL_DC_TB!$D$83</f>
        <v>2092</v>
      </c>
      <c r="J58" s="114">
        <f t="shared" si="4"/>
        <v>62</v>
      </c>
    </row>
    <row r="59" spans="1:10" x14ac:dyDescent="0.25">
      <c r="A59" s="170"/>
      <c r="B59" s="100"/>
      <c r="C59" s="145"/>
      <c r="D59" s="145"/>
      <c r="E59" s="178">
        <v>1</v>
      </c>
      <c r="F59" s="179" t="str">
        <f>VLOOKUP(E59,Danh_muc_VL_DC_TB!$A$69:$D$79,2)</f>
        <v>Bộ đèn neon</v>
      </c>
      <c r="G59" s="179" t="str">
        <f>VLOOKUP(E59,Danh_muc_VL_DC_TB!$A$69:$D$79,4)</f>
        <v>0,04 kW/h</v>
      </c>
      <c r="H59" s="182">
        <v>0.177152</v>
      </c>
      <c r="I59" s="114">
        <f>Danh_muc_VL_DC_TB!$D$83</f>
        <v>2092</v>
      </c>
      <c r="J59" s="114">
        <f t="shared" si="4"/>
        <v>371</v>
      </c>
    </row>
    <row r="60" spans="1:10" x14ac:dyDescent="0.25">
      <c r="A60" s="170"/>
      <c r="B60" s="100"/>
      <c r="C60" s="145"/>
      <c r="D60" s="145"/>
      <c r="E60" s="178">
        <v>5</v>
      </c>
      <c r="F60" s="179" t="str">
        <f>VLOOKUP(E60,Danh_muc_VL_DC_TB!$A$69:$D$79,2)</f>
        <v>Máy hút bụi</v>
      </c>
      <c r="G60" s="179" t="str">
        <f>VLOOKUP(E60,Danh_muc_VL_DC_TB!$A$69:$D$79,4)</f>
        <v>2 kW/h</v>
      </c>
      <c r="H60" s="182">
        <v>6.7199999999999996E-2</v>
      </c>
      <c r="I60" s="114">
        <f>Danh_muc_VL_DC_TB!$D$83</f>
        <v>2092</v>
      </c>
      <c r="J60" s="114">
        <f t="shared" ref="J60" si="5">ROUND(H60*I60,0)</f>
        <v>141</v>
      </c>
    </row>
    <row r="61" spans="1:10" x14ac:dyDescent="0.25">
      <c r="A61" s="170"/>
      <c r="B61" s="100"/>
      <c r="C61" s="145"/>
      <c r="D61" s="145"/>
      <c r="E61" s="178"/>
      <c r="F61" s="179" t="s">
        <v>469</v>
      </c>
      <c r="G61" s="178"/>
      <c r="H61" s="182"/>
      <c r="I61" s="114"/>
      <c r="J61" s="114">
        <f>SUM(J57:J60)</f>
        <v>729</v>
      </c>
    </row>
    <row r="62" spans="1:10" ht="31.5" x14ac:dyDescent="0.25">
      <c r="A62" s="170"/>
      <c r="B62" s="100"/>
      <c r="C62" s="145"/>
      <c r="D62" s="145"/>
      <c r="E62" s="178"/>
      <c r="F62" s="179" t="s">
        <v>468</v>
      </c>
      <c r="G62" s="178"/>
      <c r="H62" s="182">
        <v>1.74144E-2</v>
      </c>
      <c r="I62" s="114"/>
      <c r="J62" s="114">
        <f>ROUND(J61*H62,0)</f>
        <v>13</v>
      </c>
    </row>
    <row r="63" spans="1:10" ht="31.5" x14ac:dyDescent="0.25">
      <c r="A63" s="173">
        <v>3</v>
      </c>
      <c r="B63" s="105" t="s">
        <v>31</v>
      </c>
      <c r="C63" s="101"/>
      <c r="D63" s="101"/>
      <c r="E63" s="178"/>
      <c r="F63" s="179"/>
      <c r="G63" s="178"/>
      <c r="H63" s="182"/>
      <c r="I63" s="114"/>
      <c r="J63" s="114"/>
    </row>
    <row r="64" spans="1:10" ht="141.75" x14ac:dyDescent="0.25">
      <c r="A64" s="170" t="s">
        <v>205</v>
      </c>
      <c r="B64" s="100" t="s">
        <v>32</v>
      </c>
      <c r="C64" s="145" t="s">
        <v>27</v>
      </c>
      <c r="D64" s="145"/>
      <c r="E64" s="178"/>
      <c r="F64" s="179"/>
      <c r="G64" s="178"/>
      <c r="H64" s="182"/>
      <c r="I64" s="114"/>
      <c r="J64" s="114">
        <f>SUM(J71,J72)</f>
        <v>4442</v>
      </c>
    </row>
    <row r="65" spans="1:10" ht="31.5" x14ac:dyDescent="0.25">
      <c r="A65" s="170"/>
      <c r="B65" s="100"/>
      <c r="C65" s="145"/>
      <c r="D65" s="145"/>
      <c r="E65" s="178">
        <v>3</v>
      </c>
      <c r="F65" s="179" t="str">
        <f>VLOOKUP(E65,Danh_muc_VL_DC_TB!$A$69:$D$79,2)</f>
        <v>Máy điều hòa nhiệt độ 12.000 BTU</v>
      </c>
      <c r="G65" s="179" t="str">
        <f>VLOOKUP(E65,Danh_muc_VL_DC_TB!$A$69:$D$79,4)</f>
        <v>2,2 kW/h</v>
      </c>
      <c r="H65" s="182">
        <v>1.6508799999999999</v>
      </c>
      <c r="I65" s="114">
        <f>Danh_muc_VL_DC_TB!$D$83</f>
        <v>2092</v>
      </c>
      <c r="J65" s="114">
        <f t="shared" ref="J65" si="6">ROUND(H65*I65,0)</f>
        <v>3454</v>
      </c>
    </row>
    <row r="66" spans="1:10" x14ac:dyDescent="0.25">
      <c r="A66" s="170"/>
      <c r="B66" s="100"/>
      <c r="C66" s="145"/>
      <c r="D66" s="145"/>
      <c r="E66" s="178">
        <v>8</v>
      </c>
      <c r="F66" s="179" t="str">
        <f>VLOOKUP(E66,Danh_muc_VL_DC_TB!$A$69:$D$79,2)</f>
        <v>Máy vi tính PC</v>
      </c>
      <c r="G66" s="179" t="str">
        <f>VLOOKUP(E66,Danh_muc_VL_DC_TB!$A$69:$D$79,4)</f>
        <v>0,4 kW/h</v>
      </c>
      <c r="H66" s="182">
        <v>3.2000000000000002E-3</v>
      </c>
      <c r="I66" s="114">
        <f>Danh_muc_VL_DC_TB!$D$83</f>
        <v>2092</v>
      </c>
      <c r="J66" s="114">
        <f t="shared" ref="J66:J70" si="7">ROUND(H66*I66,0)</f>
        <v>7</v>
      </c>
    </row>
    <row r="67" spans="1:10" x14ac:dyDescent="0.25">
      <c r="A67" s="170"/>
      <c r="B67" s="100"/>
      <c r="C67" s="145"/>
      <c r="D67" s="145"/>
      <c r="E67" s="178">
        <v>7</v>
      </c>
      <c r="F67" s="179" t="str">
        <f>VLOOKUP(E67,Danh_muc_VL_DC_TB!$A$69:$D$79,2)</f>
        <v>Máy in A4</v>
      </c>
      <c r="G67" s="179" t="str">
        <f>VLOOKUP(E67,Danh_muc_VL_DC_TB!$A$69:$D$79,4)</f>
        <v>0,4 kW/h</v>
      </c>
      <c r="H67" s="182">
        <v>6.4000000000000005E-4</v>
      </c>
      <c r="I67" s="114">
        <f>Danh_muc_VL_DC_TB!$D$83</f>
        <v>2092</v>
      </c>
      <c r="J67" s="114">
        <f t="shared" ref="J67" si="8">ROUND(H67*I67,0)</f>
        <v>1</v>
      </c>
    </row>
    <row r="68" spans="1:10" x14ac:dyDescent="0.25">
      <c r="A68" s="170"/>
      <c r="B68" s="100"/>
      <c r="C68" s="145"/>
      <c r="D68" s="145"/>
      <c r="E68" s="178">
        <v>11</v>
      </c>
      <c r="F68" s="179" t="str">
        <f>VLOOKUP(E68,Danh_muc_VL_DC_TB!$A$69:$D$79,2)</f>
        <v>Quạt trần</v>
      </c>
      <c r="G68" s="179" t="str">
        <f>VLOOKUP(E68,Danh_muc_VL_DC_TB!$A$69:$D$79,4)</f>
        <v>0,1 kW/h</v>
      </c>
      <c r="H68" s="182">
        <v>7.424E-2</v>
      </c>
      <c r="I68" s="114">
        <f>Danh_muc_VL_DC_TB!$D$83</f>
        <v>2092</v>
      </c>
      <c r="J68" s="114">
        <f t="shared" si="7"/>
        <v>155</v>
      </c>
    </row>
    <row r="69" spans="1:10" x14ac:dyDescent="0.25">
      <c r="A69" s="170"/>
      <c r="B69" s="100"/>
      <c r="C69" s="145"/>
      <c r="D69" s="145"/>
      <c r="E69" s="178">
        <v>10</v>
      </c>
      <c r="F69" s="179" t="str">
        <f>VLOOKUP(E69,Danh_muc_VL_DC_TB!$A$69:$D$79,2)</f>
        <v>Quạt thông gió</v>
      </c>
      <c r="G69" s="179" t="str">
        <f>VLOOKUP(E69,Danh_muc_VL_DC_TB!$A$69:$D$79,4)</f>
        <v>0,04 kW/h</v>
      </c>
      <c r="H69" s="182">
        <v>2.9696E-2</v>
      </c>
      <c r="I69" s="114">
        <f>Danh_muc_VL_DC_TB!$D$83</f>
        <v>2092</v>
      </c>
      <c r="J69" s="114">
        <f t="shared" si="7"/>
        <v>62</v>
      </c>
    </row>
    <row r="70" spans="1:10" x14ac:dyDescent="0.25">
      <c r="A70" s="170"/>
      <c r="B70" s="100"/>
      <c r="C70" s="145"/>
      <c r="D70" s="145"/>
      <c r="E70" s="178">
        <v>1</v>
      </c>
      <c r="F70" s="179" t="str">
        <f>VLOOKUP(E70,Danh_muc_VL_DC_TB!$A$69:$D$79,2)</f>
        <v>Bộ đèn neon</v>
      </c>
      <c r="G70" s="179" t="str">
        <f>VLOOKUP(E70,Danh_muc_VL_DC_TB!$A$69:$D$79,4)</f>
        <v>0,04 kW/h</v>
      </c>
      <c r="H70" s="182">
        <v>0.177152</v>
      </c>
      <c r="I70" s="114">
        <f>Danh_muc_VL_DC_TB!$D$83</f>
        <v>2092</v>
      </c>
      <c r="J70" s="114">
        <f t="shared" si="7"/>
        <v>371</v>
      </c>
    </row>
    <row r="71" spans="1:10" x14ac:dyDescent="0.25">
      <c r="A71" s="170"/>
      <c r="B71" s="100"/>
      <c r="C71" s="145"/>
      <c r="D71" s="145"/>
      <c r="E71" s="178"/>
      <c r="F71" s="179" t="s">
        <v>469</v>
      </c>
      <c r="G71" s="178"/>
      <c r="H71" s="182"/>
      <c r="I71" s="114"/>
      <c r="J71" s="114">
        <f>SUM(J65:J70)</f>
        <v>4050</v>
      </c>
    </row>
    <row r="72" spans="1:10" ht="31.5" x14ac:dyDescent="0.25">
      <c r="A72" s="170"/>
      <c r="B72" s="100"/>
      <c r="C72" s="145"/>
      <c r="D72" s="145"/>
      <c r="E72" s="178"/>
      <c r="F72" s="179" t="s">
        <v>468</v>
      </c>
      <c r="G72" s="178"/>
      <c r="H72" s="182">
        <v>9.6790399999999999E-2</v>
      </c>
      <c r="I72" s="114"/>
      <c r="J72" s="114">
        <f>ROUND(J71*H72,0)</f>
        <v>392</v>
      </c>
    </row>
    <row r="73" spans="1:10" ht="63" x14ac:dyDescent="0.25">
      <c r="A73" s="170" t="s">
        <v>206</v>
      </c>
      <c r="B73" s="100" t="s">
        <v>33</v>
      </c>
      <c r="C73" s="145" t="s">
        <v>27</v>
      </c>
      <c r="D73" s="145"/>
      <c r="E73" s="178"/>
      <c r="F73" s="179"/>
      <c r="G73" s="178"/>
      <c r="H73" s="182"/>
      <c r="I73" s="114"/>
      <c r="J73" s="114">
        <f>SUM(J78,J79)</f>
        <v>742</v>
      </c>
    </row>
    <row r="74" spans="1:10" x14ac:dyDescent="0.25">
      <c r="A74" s="170"/>
      <c r="B74" s="100"/>
      <c r="C74" s="145"/>
      <c r="D74" s="145"/>
      <c r="E74" s="178">
        <v>11</v>
      </c>
      <c r="F74" s="179" t="str">
        <f>VLOOKUP(E74,Danh_muc_VL_DC_TB!$A$69:$D$79,2)</f>
        <v>Quạt trần</v>
      </c>
      <c r="G74" s="179" t="str">
        <f>VLOOKUP(E74,Danh_muc_VL_DC_TB!$A$69:$D$79,4)</f>
        <v>0,1 kW/h</v>
      </c>
      <c r="H74" s="182">
        <v>7.424E-2</v>
      </c>
      <c r="I74" s="114">
        <f>Danh_muc_VL_DC_TB!$D$83</f>
        <v>2092</v>
      </c>
      <c r="J74" s="114">
        <f t="shared" ref="J74:J77" si="9">ROUND(H74*I74,0)</f>
        <v>155</v>
      </c>
    </row>
    <row r="75" spans="1:10" x14ac:dyDescent="0.25">
      <c r="A75" s="170"/>
      <c r="B75" s="100"/>
      <c r="C75" s="145"/>
      <c r="D75" s="145"/>
      <c r="E75" s="178">
        <v>10</v>
      </c>
      <c r="F75" s="179" t="str">
        <f>VLOOKUP(E75,Danh_muc_VL_DC_TB!$A$69:$D$79,2)</f>
        <v>Quạt thông gió</v>
      </c>
      <c r="G75" s="179" t="str">
        <f>VLOOKUP(E75,Danh_muc_VL_DC_TB!$A$69:$D$79,4)</f>
        <v>0,04 kW/h</v>
      </c>
      <c r="H75" s="182">
        <v>2.9696E-2</v>
      </c>
      <c r="I75" s="114">
        <f>Danh_muc_VL_DC_TB!$D$83</f>
        <v>2092</v>
      </c>
      <c r="J75" s="114">
        <f t="shared" si="9"/>
        <v>62</v>
      </c>
    </row>
    <row r="76" spans="1:10" x14ac:dyDescent="0.25">
      <c r="A76" s="170"/>
      <c r="B76" s="100"/>
      <c r="C76" s="145"/>
      <c r="D76" s="145"/>
      <c r="E76" s="178">
        <v>1</v>
      </c>
      <c r="F76" s="179" t="str">
        <f>VLOOKUP(E76,Danh_muc_VL_DC_TB!$A$69:$D$79,2)</f>
        <v>Bộ đèn neon</v>
      </c>
      <c r="G76" s="179" t="str">
        <f>VLOOKUP(E76,Danh_muc_VL_DC_TB!$A$69:$D$79,4)</f>
        <v>0,04 kW/h</v>
      </c>
      <c r="H76" s="182">
        <v>0.177152</v>
      </c>
      <c r="I76" s="114">
        <f>Danh_muc_VL_DC_TB!$D$83</f>
        <v>2092</v>
      </c>
      <c r="J76" s="114">
        <f t="shared" si="9"/>
        <v>371</v>
      </c>
    </row>
    <row r="77" spans="1:10" x14ac:dyDescent="0.25">
      <c r="A77" s="170"/>
      <c r="B77" s="100"/>
      <c r="C77" s="145"/>
      <c r="D77" s="145"/>
      <c r="E77" s="178">
        <v>5</v>
      </c>
      <c r="F77" s="179" t="str">
        <f>VLOOKUP(E77,Danh_muc_VL_DC_TB!$A$69:$D$79,2)</f>
        <v>Máy hút bụi</v>
      </c>
      <c r="G77" s="179" t="str">
        <f>VLOOKUP(E77,Danh_muc_VL_DC_TB!$A$69:$D$79,4)</f>
        <v>2 kW/h</v>
      </c>
      <c r="H77" s="182">
        <v>6.7199999999999996E-2</v>
      </c>
      <c r="I77" s="114">
        <f>Danh_muc_VL_DC_TB!$D$83</f>
        <v>2092</v>
      </c>
      <c r="J77" s="114">
        <f t="shared" si="9"/>
        <v>141</v>
      </c>
    </row>
    <row r="78" spans="1:10" x14ac:dyDescent="0.25">
      <c r="A78" s="170"/>
      <c r="B78" s="100"/>
      <c r="C78" s="145"/>
      <c r="D78" s="145"/>
      <c r="E78" s="178"/>
      <c r="F78" s="179" t="s">
        <v>469</v>
      </c>
      <c r="G78" s="178"/>
      <c r="H78" s="182"/>
      <c r="I78" s="114"/>
      <c r="J78" s="114">
        <f>SUM(J74:J77)</f>
        <v>729</v>
      </c>
    </row>
    <row r="79" spans="1:10" ht="31.5" x14ac:dyDescent="0.25">
      <c r="A79" s="170"/>
      <c r="B79" s="100"/>
      <c r="C79" s="145"/>
      <c r="D79" s="145"/>
      <c r="E79" s="178"/>
      <c r="F79" s="179" t="s">
        <v>468</v>
      </c>
      <c r="G79" s="178"/>
      <c r="H79" s="182">
        <v>1.74144E-2</v>
      </c>
      <c r="I79" s="114"/>
      <c r="J79" s="114">
        <f>ROUND(J78*H79,0)</f>
        <v>13</v>
      </c>
    </row>
    <row r="80" spans="1:10" x14ac:dyDescent="0.25">
      <c r="A80" s="170" t="s">
        <v>478</v>
      </c>
      <c r="B80" s="100" t="s">
        <v>34</v>
      </c>
      <c r="C80" s="145" t="s">
        <v>27</v>
      </c>
      <c r="D80" s="145"/>
      <c r="E80" s="178"/>
      <c r="F80" s="179"/>
      <c r="G80" s="178"/>
      <c r="H80" s="182"/>
      <c r="I80" s="114"/>
      <c r="J80" s="114">
        <f>SUM(J85,J86)</f>
        <v>6940</v>
      </c>
    </row>
    <row r="81" spans="1:10" ht="31.5" x14ac:dyDescent="0.25">
      <c r="A81" s="170"/>
      <c r="B81" s="100"/>
      <c r="C81" s="145"/>
      <c r="D81" s="145"/>
      <c r="E81" s="178">
        <v>3</v>
      </c>
      <c r="F81" s="179" t="str">
        <f>VLOOKUP(E81,Danh_muc_VL_DC_TB!$A$69:$D$79,2)</f>
        <v>Máy điều hòa nhiệt độ 12.000 BTU</v>
      </c>
      <c r="G81" s="179" t="str">
        <f>VLOOKUP(E81,Danh_muc_VL_DC_TB!$A$69:$D$79,4)</f>
        <v>2,2 kW/h</v>
      </c>
      <c r="H81" s="182">
        <v>2.4763199999999999</v>
      </c>
      <c r="I81" s="114">
        <f>Danh_muc_VL_DC_TB!$D$83</f>
        <v>2092</v>
      </c>
      <c r="J81" s="114">
        <f t="shared" ref="J81:J82" si="10">ROUND(H81*I81,0)</f>
        <v>5180</v>
      </c>
    </row>
    <row r="82" spans="1:10" x14ac:dyDescent="0.25">
      <c r="A82" s="170"/>
      <c r="B82" s="100"/>
      <c r="C82" s="145"/>
      <c r="D82" s="145"/>
      <c r="E82" s="178">
        <v>11</v>
      </c>
      <c r="F82" s="179" t="str">
        <f>VLOOKUP(E82,Danh_muc_VL_DC_TB!$A$69:$D$79,2)</f>
        <v>Quạt trần</v>
      </c>
      <c r="G82" s="179" t="str">
        <f>VLOOKUP(E82,Danh_muc_VL_DC_TB!$A$69:$D$79,4)</f>
        <v>0,1 kW/h</v>
      </c>
      <c r="H82" s="182">
        <v>0.11136</v>
      </c>
      <c r="I82" s="114">
        <f>Danh_muc_VL_DC_TB!$D$83</f>
        <v>2092</v>
      </c>
      <c r="J82" s="114">
        <f t="shared" si="10"/>
        <v>233</v>
      </c>
    </row>
    <row r="83" spans="1:10" x14ac:dyDescent="0.25">
      <c r="A83" s="170"/>
      <c r="B83" s="100"/>
      <c r="C83" s="145"/>
      <c r="D83" s="145"/>
      <c r="E83" s="178">
        <v>10</v>
      </c>
      <c r="F83" s="179" t="str">
        <f>VLOOKUP(E83,Danh_muc_VL_DC_TB!$A$69:$D$79,2)</f>
        <v>Quạt thông gió</v>
      </c>
      <c r="G83" s="179" t="str">
        <f>VLOOKUP(E83,Danh_muc_VL_DC_TB!$A$69:$D$79,4)</f>
        <v>0,04 kW/h</v>
      </c>
      <c r="H83" s="182">
        <v>4.4544E-2</v>
      </c>
      <c r="I83" s="114">
        <f>Danh_muc_VL_DC_TB!$D$83</f>
        <v>2092</v>
      </c>
      <c r="J83" s="114">
        <f t="shared" ref="J83:J84" si="11">ROUND(H83*I83,0)</f>
        <v>93</v>
      </c>
    </row>
    <row r="84" spans="1:10" x14ac:dyDescent="0.25">
      <c r="A84" s="170"/>
      <c r="B84" s="100"/>
      <c r="C84" s="145"/>
      <c r="D84" s="145"/>
      <c r="E84" s="178">
        <v>1</v>
      </c>
      <c r="F84" s="179" t="str">
        <f>VLOOKUP(E84,Danh_muc_VL_DC_TB!$A$69:$D$79,2)</f>
        <v>Bộ đèn neon</v>
      </c>
      <c r="G84" s="179" t="str">
        <f>VLOOKUP(E84,Danh_muc_VL_DC_TB!$A$69:$D$79,4)</f>
        <v>0,04 kW/h</v>
      </c>
      <c r="H84" s="182">
        <v>0.26572800000000002</v>
      </c>
      <c r="I84" s="114">
        <f>Danh_muc_VL_DC_TB!$D$83</f>
        <v>2092</v>
      </c>
      <c r="J84" s="114">
        <f t="shared" si="11"/>
        <v>556</v>
      </c>
    </row>
    <row r="85" spans="1:10" x14ac:dyDescent="0.25">
      <c r="A85" s="170"/>
      <c r="B85" s="100"/>
      <c r="C85" s="145"/>
      <c r="D85" s="145"/>
      <c r="E85" s="178"/>
      <c r="F85" s="179" t="s">
        <v>469</v>
      </c>
      <c r="G85" s="178"/>
      <c r="H85" s="182"/>
      <c r="I85" s="114"/>
      <c r="J85" s="114">
        <f>SUM(J81:J84)</f>
        <v>6062</v>
      </c>
    </row>
    <row r="86" spans="1:10" ht="31.5" x14ac:dyDescent="0.25">
      <c r="A86" s="170"/>
      <c r="B86" s="100"/>
      <c r="C86" s="145"/>
      <c r="D86" s="145"/>
      <c r="E86" s="178"/>
      <c r="F86" s="179" t="s">
        <v>468</v>
      </c>
      <c r="G86" s="178"/>
      <c r="H86" s="182">
        <v>0.14489759999999999</v>
      </c>
      <c r="I86" s="114"/>
      <c r="J86" s="114">
        <f>ROUND(J85*H86,0)</f>
        <v>878</v>
      </c>
    </row>
    <row r="87" spans="1:10" ht="31.5" x14ac:dyDescent="0.25">
      <c r="A87" s="170" t="s">
        <v>479</v>
      </c>
      <c r="B87" s="100" t="s">
        <v>303</v>
      </c>
      <c r="C87" s="145" t="s">
        <v>27</v>
      </c>
      <c r="D87" s="145"/>
      <c r="E87" s="178"/>
      <c r="F87" s="179"/>
      <c r="G87" s="178"/>
      <c r="H87" s="182"/>
      <c r="I87" s="114"/>
      <c r="J87" s="114">
        <f>SUM(J94,J95)</f>
        <v>68353</v>
      </c>
    </row>
    <row r="88" spans="1:10" ht="31.5" x14ac:dyDescent="0.25">
      <c r="A88" s="170"/>
      <c r="B88" s="100"/>
      <c r="C88" s="145"/>
      <c r="D88" s="145"/>
      <c r="E88" s="178">
        <v>3</v>
      </c>
      <c r="F88" s="179" t="str">
        <f>VLOOKUP(E88,Danh_muc_VL_DC_TB!$A$69:$D$79,2)</f>
        <v>Máy điều hòa nhiệt độ 12.000 BTU</v>
      </c>
      <c r="G88" s="179" t="str">
        <f>VLOOKUP(E88,Danh_muc_VL_DC_TB!$A$69:$D$79,4)</f>
        <v>2,2 kW/h</v>
      </c>
      <c r="H88" s="182">
        <v>14.85792</v>
      </c>
      <c r="I88" s="114">
        <f>Danh_muc_VL_DC_TB!$D$83</f>
        <v>2092</v>
      </c>
      <c r="J88" s="114">
        <f t="shared" ref="J88" si="12">ROUND(H88*I88,0)</f>
        <v>31083</v>
      </c>
    </row>
    <row r="89" spans="1:10" x14ac:dyDescent="0.25">
      <c r="A89" s="170"/>
      <c r="B89" s="100"/>
      <c r="C89" s="145"/>
      <c r="D89" s="145"/>
      <c r="E89" s="178">
        <v>8</v>
      </c>
      <c r="F89" s="179" t="str">
        <f>VLOOKUP(E89,Danh_muc_VL_DC_TB!$A$69:$D$79,2)</f>
        <v>Máy vi tính PC</v>
      </c>
      <c r="G89" s="179" t="str">
        <f>VLOOKUP(E89,Danh_muc_VL_DC_TB!$A$69:$D$79,4)</f>
        <v>0,4 kW/h</v>
      </c>
      <c r="H89" s="182">
        <v>5.7599999999999998E-2</v>
      </c>
      <c r="I89" s="114">
        <f>Danh_muc_VL_DC_TB!$D$83</f>
        <v>2092</v>
      </c>
      <c r="J89" s="114">
        <f t="shared" ref="J89:J93" si="13">ROUND(H89*I89,0)</f>
        <v>120</v>
      </c>
    </row>
    <row r="90" spans="1:10" x14ac:dyDescent="0.25">
      <c r="A90" s="170"/>
      <c r="B90" s="100"/>
      <c r="C90" s="145"/>
      <c r="D90" s="145"/>
      <c r="E90" s="178">
        <v>7</v>
      </c>
      <c r="F90" s="179" t="str">
        <f>VLOOKUP(E90,Danh_muc_VL_DC_TB!$A$69:$D$79,2)</f>
        <v>Máy in A4</v>
      </c>
      <c r="G90" s="179" t="str">
        <f>VLOOKUP(E90,Danh_muc_VL_DC_TB!$A$69:$D$79,4)</f>
        <v>0,4 kW/h</v>
      </c>
      <c r="H90" s="182">
        <v>4.4799999999999996E-3</v>
      </c>
      <c r="I90" s="114">
        <f>Danh_muc_VL_DC_TB!$D$83</f>
        <v>2092</v>
      </c>
      <c r="J90" s="114">
        <f t="shared" si="13"/>
        <v>9</v>
      </c>
    </row>
    <row r="91" spans="1:10" x14ac:dyDescent="0.25">
      <c r="A91" s="170"/>
      <c r="B91" s="100"/>
      <c r="C91" s="145"/>
      <c r="D91" s="145"/>
      <c r="E91" s="178">
        <v>11</v>
      </c>
      <c r="F91" s="179" t="str">
        <f>VLOOKUP(E91,Danh_muc_VL_DC_TB!$A$69:$D$79,2)</f>
        <v>Quạt trần</v>
      </c>
      <c r="G91" s="179" t="str">
        <f>VLOOKUP(E91,Danh_muc_VL_DC_TB!$A$69:$D$79,4)</f>
        <v>0,1 kW/h</v>
      </c>
      <c r="H91" s="182">
        <v>0.66815999999999998</v>
      </c>
      <c r="I91" s="114">
        <f>Danh_muc_VL_DC_TB!$D$83</f>
        <v>2092</v>
      </c>
      <c r="J91" s="114">
        <f t="shared" si="13"/>
        <v>1398</v>
      </c>
    </row>
    <row r="92" spans="1:10" x14ac:dyDescent="0.25">
      <c r="A92" s="170"/>
      <c r="B92" s="100"/>
      <c r="C92" s="145"/>
      <c r="D92" s="145"/>
      <c r="E92" s="178">
        <v>10</v>
      </c>
      <c r="F92" s="179" t="str">
        <f>VLOOKUP(E92,Danh_muc_VL_DC_TB!$A$69:$D$79,2)</f>
        <v>Quạt thông gió</v>
      </c>
      <c r="G92" s="179" t="str">
        <f>VLOOKUP(E92,Danh_muc_VL_DC_TB!$A$69:$D$79,4)</f>
        <v>0,04 kW/h</v>
      </c>
      <c r="H92" s="182">
        <v>0.267264</v>
      </c>
      <c r="I92" s="114">
        <f>Danh_muc_VL_DC_TB!$D$83</f>
        <v>2092</v>
      </c>
      <c r="J92" s="114">
        <f t="shared" si="13"/>
        <v>559</v>
      </c>
    </row>
    <row r="93" spans="1:10" x14ac:dyDescent="0.25">
      <c r="A93" s="170"/>
      <c r="B93" s="100"/>
      <c r="C93" s="145"/>
      <c r="D93" s="145"/>
      <c r="E93" s="178">
        <v>1</v>
      </c>
      <c r="F93" s="179" t="str">
        <f>VLOOKUP(E93,Danh_muc_VL_DC_TB!$A$69:$D$79,2)</f>
        <v>Bộ đèn neon</v>
      </c>
      <c r="G93" s="179" t="str">
        <f>VLOOKUP(E93,Danh_muc_VL_DC_TB!$A$69:$D$79,4)</f>
        <v>0,04 kW/h</v>
      </c>
      <c r="H93" s="182">
        <v>1.594368</v>
      </c>
      <c r="I93" s="114">
        <f>Danh_muc_VL_DC_TB!$D$83</f>
        <v>2092</v>
      </c>
      <c r="J93" s="114">
        <f t="shared" si="13"/>
        <v>3335</v>
      </c>
    </row>
    <row r="94" spans="1:10" x14ac:dyDescent="0.25">
      <c r="A94" s="170"/>
      <c r="B94" s="100"/>
      <c r="C94" s="145"/>
      <c r="D94" s="145"/>
      <c r="E94" s="178"/>
      <c r="F94" s="179" t="s">
        <v>469</v>
      </c>
      <c r="G94" s="178"/>
      <c r="H94" s="182"/>
      <c r="I94" s="114"/>
      <c r="J94" s="114">
        <f>SUM(J88:J93)</f>
        <v>36504</v>
      </c>
    </row>
    <row r="95" spans="1:10" ht="31.5" x14ac:dyDescent="0.25">
      <c r="A95" s="170"/>
      <c r="B95" s="100"/>
      <c r="C95" s="145"/>
      <c r="D95" s="145"/>
      <c r="E95" s="178"/>
      <c r="F95" s="179" t="s">
        <v>468</v>
      </c>
      <c r="G95" s="178"/>
      <c r="H95" s="182">
        <v>0.87248959999999998</v>
      </c>
      <c r="I95" s="114"/>
      <c r="J95" s="114">
        <f>ROUND(J94*H95,0)</f>
        <v>31849</v>
      </c>
    </row>
    <row r="96" spans="1:10" x14ac:dyDescent="0.25">
      <c r="A96" s="170" t="s">
        <v>480</v>
      </c>
      <c r="B96" s="100" t="s">
        <v>35</v>
      </c>
      <c r="C96" s="145" t="s">
        <v>27</v>
      </c>
      <c r="D96" s="145"/>
      <c r="E96" s="178"/>
      <c r="F96" s="179"/>
      <c r="G96" s="178"/>
      <c r="H96" s="182"/>
      <c r="I96" s="114"/>
      <c r="J96" s="114">
        <f>SUM(J103,J104)</f>
        <v>49423</v>
      </c>
    </row>
    <row r="97" spans="1:10" ht="31.5" x14ac:dyDescent="0.25">
      <c r="A97" s="170"/>
      <c r="B97" s="100"/>
      <c r="C97" s="145"/>
      <c r="D97" s="145"/>
      <c r="E97" s="178">
        <v>3</v>
      </c>
      <c r="F97" s="179" t="str">
        <f>VLOOKUP(E97,Danh_muc_VL_DC_TB!$A$69:$D$79,2)</f>
        <v>Máy điều hòa nhiệt độ 12.000 BTU</v>
      </c>
      <c r="G97" s="179" t="str">
        <f>VLOOKUP(E97,Danh_muc_VL_DC_TB!$A$69:$D$79,4)</f>
        <v>2,2 kW/h</v>
      </c>
      <c r="H97" s="182">
        <v>11.55616</v>
      </c>
      <c r="I97" s="114">
        <f>Danh_muc_VL_DC_TB!$D$83</f>
        <v>2092</v>
      </c>
      <c r="J97" s="114">
        <f t="shared" ref="J97" si="14">ROUND(H97*I97,0)</f>
        <v>24175</v>
      </c>
    </row>
    <row r="98" spans="1:10" x14ac:dyDescent="0.25">
      <c r="A98" s="170"/>
      <c r="B98" s="100"/>
      <c r="C98" s="145"/>
      <c r="D98" s="145"/>
      <c r="E98" s="178">
        <v>8</v>
      </c>
      <c r="F98" s="179" t="str">
        <f>VLOOKUP(E98,Danh_muc_VL_DC_TB!$A$69:$D$79,2)</f>
        <v>Máy vi tính PC</v>
      </c>
      <c r="G98" s="179" t="str">
        <f>VLOOKUP(E98,Danh_muc_VL_DC_TB!$A$69:$D$79,4)</f>
        <v>0,4 kW/h</v>
      </c>
      <c r="H98" s="182">
        <v>0.33600000000000002</v>
      </c>
      <c r="I98" s="114">
        <f>Danh_muc_VL_DC_TB!$D$83</f>
        <v>2092</v>
      </c>
      <c r="J98" s="114">
        <f t="shared" ref="J98:J101" si="15">ROUND(H98*I98,0)</f>
        <v>703</v>
      </c>
    </row>
    <row r="99" spans="1:10" x14ac:dyDescent="0.25">
      <c r="A99" s="170"/>
      <c r="B99" s="100"/>
      <c r="C99" s="145"/>
      <c r="D99" s="145"/>
      <c r="E99" s="178">
        <v>7</v>
      </c>
      <c r="F99" s="179" t="str">
        <f>VLOOKUP(E99,Danh_muc_VL_DC_TB!$A$69:$D$79,2)</f>
        <v>Máy in A4</v>
      </c>
      <c r="G99" s="179" t="str">
        <f>VLOOKUP(E99,Danh_muc_VL_DC_TB!$A$69:$D$79,4)</f>
        <v>0,4 kW/h</v>
      </c>
      <c r="H99" s="182">
        <v>6.7199999999999996E-2</v>
      </c>
      <c r="I99" s="114">
        <f>Danh_muc_VL_DC_TB!$D$83</f>
        <v>2092</v>
      </c>
      <c r="J99" s="114">
        <f t="shared" si="15"/>
        <v>141</v>
      </c>
    </row>
    <row r="100" spans="1:10" x14ac:dyDescent="0.25">
      <c r="A100" s="170"/>
      <c r="B100" s="100"/>
      <c r="C100" s="145"/>
      <c r="D100" s="145"/>
      <c r="E100" s="178">
        <v>11</v>
      </c>
      <c r="F100" s="179" t="str">
        <f>VLOOKUP(E100,Danh_muc_VL_DC_TB!$A$69:$D$79,2)</f>
        <v>Quạt trần</v>
      </c>
      <c r="G100" s="179" t="str">
        <f>VLOOKUP(E100,Danh_muc_VL_DC_TB!$A$69:$D$79,4)</f>
        <v>0,1 kW/h</v>
      </c>
      <c r="H100" s="182">
        <v>0.51968000000000003</v>
      </c>
      <c r="I100" s="114">
        <f>Danh_muc_VL_DC_TB!$D$83</f>
        <v>2092</v>
      </c>
      <c r="J100" s="114">
        <f t="shared" si="15"/>
        <v>1087</v>
      </c>
    </row>
    <row r="101" spans="1:10" x14ac:dyDescent="0.25">
      <c r="A101" s="170"/>
      <c r="B101" s="100"/>
      <c r="C101" s="145"/>
      <c r="D101" s="145"/>
      <c r="E101" s="178">
        <v>10</v>
      </c>
      <c r="F101" s="179" t="str">
        <f>VLOOKUP(E101,Danh_muc_VL_DC_TB!$A$69:$D$79,2)</f>
        <v>Quạt thông gió</v>
      </c>
      <c r="G101" s="179" t="str">
        <f>VLOOKUP(E101,Danh_muc_VL_DC_TB!$A$69:$D$79,4)</f>
        <v>0,04 kW/h</v>
      </c>
      <c r="H101" s="182">
        <v>0.207872</v>
      </c>
      <c r="I101" s="114">
        <f>Danh_muc_VL_DC_TB!$D$83</f>
        <v>2092</v>
      </c>
      <c r="J101" s="114">
        <f t="shared" si="15"/>
        <v>435</v>
      </c>
    </row>
    <row r="102" spans="1:10" x14ac:dyDescent="0.25">
      <c r="A102" s="170"/>
      <c r="B102" s="100"/>
      <c r="C102" s="145"/>
      <c r="D102" s="145"/>
      <c r="E102" s="178">
        <v>1</v>
      </c>
      <c r="F102" s="179" t="str">
        <f>VLOOKUP(E102,Danh_muc_VL_DC_TB!$A$69:$D$79,2)</f>
        <v>Bộ đèn neon</v>
      </c>
      <c r="G102" s="179" t="str">
        <f>VLOOKUP(E102,Danh_muc_VL_DC_TB!$A$69:$D$79,4)</f>
        <v>0,04 kW/h</v>
      </c>
      <c r="H102" s="182">
        <v>1.2400640000000001</v>
      </c>
      <c r="I102" s="114">
        <f>Danh_muc_VL_DC_TB!$D$83</f>
        <v>2092</v>
      </c>
      <c r="J102" s="114">
        <f t="shared" ref="J102" si="16">ROUND(H102*I102,0)</f>
        <v>2594</v>
      </c>
    </row>
    <row r="103" spans="1:10" x14ac:dyDescent="0.25">
      <c r="A103" s="170"/>
      <c r="B103" s="100"/>
      <c r="C103" s="145"/>
      <c r="D103" s="145"/>
      <c r="E103" s="178"/>
      <c r="F103" s="179" t="s">
        <v>469</v>
      </c>
      <c r="G103" s="178"/>
      <c r="H103" s="182"/>
      <c r="I103" s="114"/>
      <c r="J103" s="114">
        <f>SUM(J97:J102)</f>
        <v>29135</v>
      </c>
    </row>
    <row r="104" spans="1:10" ht="31.5" x14ac:dyDescent="0.25">
      <c r="A104" s="170"/>
      <c r="B104" s="100"/>
      <c r="C104" s="145"/>
      <c r="D104" s="145"/>
      <c r="E104" s="178"/>
      <c r="F104" s="179" t="s">
        <v>468</v>
      </c>
      <c r="G104" s="178"/>
      <c r="H104" s="182">
        <v>0.69634879999999999</v>
      </c>
      <c r="I104" s="114"/>
      <c r="J104" s="114">
        <f>ROUND(J103*H104,0)</f>
        <v>20288</v>
      </c>
    </row>
    <row r="105" spans="1:10" ht="47.25" x14ac:dyDescent="0.25">
      <c r="A105" s="170" t="s">
        <v>481</v>
      </c>
      <c r="B105" s="100" t="s">
        <v>36</v>
      </c>
      <c r="C105" s="145" t="s">
        <v>27</v>
      </c>
      <c r="D105" s="145"/>
      <c r="E105" s="178"/>
      <c r="F105" s="179"/>
      <c r="G105" s="178"/>
      <c r="H105" s="182"/>
      <c r="I105" s="114"/>
      <c r="J105" s="114">
        <f>SUM(J112,J113)</f>
        <v>30049</v>
      </c>
    </row>
    <row r="106" spans="1:10" ht="31.5" x14ac:dyDescent="0.25">
      <c r="A106" s="170"/>
      <c r="B106" s="100"/>
      <c r="C106" s="145"/>
      <c r="D106" s="145"/>
      <c r="E106" s="178">
        <v>3</v>
      </c>
      <c r="F106" s="179" t="str">
        <f>VLOOKUP(E106,Danh_muc_VL_DC_TB!$A$69:$D$79,2)</f>
        <v>Máy điều hòa nhiệt độ 12.000 BTU</v>
      </c>
      <c r="G106" s="179" t="str">
        <f>VLOOKUP(E106,Danh_muc_VL_DC_TB!$A$69:$D$79,4)</f>
        <v>2,2 kW/h</v>
      </c>
      <c r="H106" s="182">
        <v>8.2544000000000004</v>
      </c>
      <c r="I106" s="114">
        <f>Danh_muc_VL_DC_TB!$D$83</f>
        <v>2092</v>
      </c>
      <c r="J106" s="114">
        <f t="shared" ref="J106:J111" si="17">ROUND(H106*I106,0)</f>
        <v>17268</v>
      </c>
    </row>
    <row r="107" spans="1:10" x14ac:dyDescent="0.25">
      <c r="A107" s="170"/>
      <c r="B107" s="100"/>
      <c r="C107" s="145"/>
      <c r="D107" s="145"/>
      <c r="E107" s="178">
        <v>8</v>
      </c>
      <c r="F107" s="179" t="str">
        <f>VLOOKUP(E107,Danh_muc_VL_DC_TB!$A$69:$D$79,2)</f>
        <v>Máy vi tính PC</v>
      </c>
      <c r="G107" s="179" t="str">
        <f>VLOOKUP(E107,Danh_muc_VL_DC_TB!$A$69:$D$79,4)</f>
        <v>0,4 kW/h</v>
      </c>
      <c r="H107" s="182">
        <v>1.6E-2</v>
      </c>
      <c r="I107" s="114">
        <f>Danh_muc_VL_DC_TB!$D$83</f>
        <v>2092</v>
      </c>
      <c r="J107" s="114">
        <f t="shared" si="17"/>
        <v>33</v>
      </c>
    </row>
    <row r="108" spans="1:10" x14ac:dyDescent="0.25">
      <c r="A108" s="170"/>
      <c r="B108" s="100"/>
      <c r="C108" s="145"/>
      <c r="D108" s="145"/>
      <c r="E108" s="178">
        <v>7</v>
      </c>
      <c r="F108" s="179" t="str">
        <f>VLOOKUP(E108,Danh_muc_VL_DC_TB!$A$69:$D$79,2)</f>
        <v>Máy in A4</v>
      </c>
      <c r="G108" s="179" t="str">
        <f>VLOOKUP(E108,Danh_muc_VL_DC_TB!$A$69:$D$79,4)</f>
        <v>0,4 kW/h</v>
      </c>
      <c r="H108" s="182">
        <v>3.2000000000000002E-3</v>
      </c>
      <c r="I108" s="114">
        <f>Danh_muc_VL_DC_TB!$D$83</f>
        <v>2092</v>
      </c>
      <c r="J108" s="114">
        <f t="shared" si="17"/>
        <v>7</v>
      </c>
    </row>
    <row r="109" spans="1:10" x14ac:dyDescent="0.25">
      <c r="A109" s="170"/>
      <c r="B109" s="100"/>
      <c r="C109" s="145"/>
      <c r="D109" s="145"/>
      <c r="E109" s="178">
        <v>11</v>
      </c>
      <c r="F109" s="179" t="str">
        <f>VLOOKUP(E109,Danh_muc_VL_DC_TB!$A$69:$D$79,2)</f>
        <v>Quạt trần</v>
      </c>
      <c r="G109" s="179" t="str">
        <f>VLOOKUP(E109,Danh_muc_VL_DC_TB!$A$69:$D$79,4)</f>
        <v>0,1 kW/h</v>
      </c>
      <c r="H109" s="182">
        <v>0.37119999999999997</v>
      </c>
      <c r="I109" s="114">
        <f>Danh_muc_VL_DC_TB!$D$83</f>
        <v>2092</v>
      </c>
      <c r="J109" s="114">
        <f t="shared" si="17"/>
        <v>777</v>
      </c>
    </row>
    <row r="110" spans="1:10" x14ac:dyDescent="0.25">
      <c r="A110" s="170"/>
      <c r="B110" s="100"/>
      <c r="C110" s="145"/>
      <c r="D110" s="145"/>
      <c r="E110" s="178">
        <v>10</v>
      </c>
      <c r="F110" s="179" t="str">
        <f>VLOOKUP(E110,Danh_muc_VL_DC_TB!$A$69:$D$79,2)</f>
        <v>Quạt thông gió</v>
      </c>
      <c r="G110" s="179" t="str">
        <f>VLOOKUP(E110,Danh_muc_VL_DC_TB!$A$69:$D$79,4)</f>
        <v>0,04 kW/h</v>
      </c>
      <c r="H110" s="182">
        <v>0.14848</v>
      </c>
      <c r="I110" s="114">
        <f>Danh_muc_VL_DC_TB!$D$83</f>
        <v>2092</v>
      </c>
      <c r="J110" s="114">
        <f t="shared" si="17"/>
        <v>311</v>
      </c>
    </row>
    <row r="111" spans="1:10" x14ac:dyDescent="0.25">
      <c r="A111" s="170"/>
      <c r="B111" s="100"/>
      <c r="C111" s="145"/>
      <c r="D111" s="145"/>
      <c r="E111" s="178">
        <v>1</v>
      </c>
      <c r="F111" s="179" t="str">
        <f>VLOOKUP(E111,Danh_muc_VL_DC_TB!$A$69:$D$79,2)</f>
        <v>Bộ đèn neon</v>
      </c>
      <c r="G111" s="179" t="str">
        <f>VLOOKUP(E111,Danh_muc_VL_DC_TB!$A$69:$D$79,4)</f>
        <v>0,04 kW/h</v>
      </c>
      <c r="H111" s="182">
        <v>0.88575999999999999</v>
      </c>
      <c r="I111" s="114">
        <f>Danh_muc_VL_DC_TB!$D$83</f>
        <v>2092</v>
      </c>
      <c r="J111" s="114">
        <f t="shared" si="17"/>
        <v>1853</v>
      </c>
    </row>
    <row r="112" spans="1:10" x14ac:dyDescent="0.25">
      <c r="A112" s="170"/>
      <c r="B112" s="100"/>
      <c r="C112" s="145"/>
      <c r="D112" s="145"/>
      <c r="E112" s="178"/>
      <c r="F112" s="179" t="s">
        <v>469</v>
      </c>
      <c r="G112" s="178"/>
      <c r="H112" s="182"/>
      <c r="I112" s="114"/>
      <c r="J112" s="114">
        <f>SUM(J106:J111)</f>
        <v>20249</v>
      </c>
    </row>
    <row r="113" spans="1:10" ht="31.5" x14ac:dyDescent="0.25">
      <c r="A113" s="170"/>
      <c r="B113" s="100"/>
      <c r="C113" s="145"/>
      <c r="D113" s="145"/>
      <c r="E113" s="178"/>
      <c r="F113" s="179" t="s">
        <v>468</v>
      </c>
      <c r="G113" s="178"/>
      <c r="H113" s="182">
        <v>0.48395199999999999</v>
      </c>
      <c r="I113" s="114"/>
      <c r="J113" s="114">
        <f>ROUND(J112*H113,0)</f>
        <v>9800</v>
      </c>
    </row>
    <row r="114" spans="1:10" ht="63" x14ac:dyDescent="0.25">
      <c r="A114" s="170" t="s">
        <v>482</v>
      </c>
      <c r="B114" s="100" t="s">
        <v>37</v>
      </c>
      <c r="C114" s="145" t="s">
        <v>27</v>
      </c>
      <c r="D114" s="145"/>
      <c r="E114" s="178"/>
      <c r="F114" s="179"/>
      <c r="G114" s="178"/>
      <c r="H114" s="182"/>
      <c r="I114" s="114"/>
      <c r="J114" s="114">
        <f>SUM(J119,J120)</f>
        <v>4432</v>
      </c>
    </row>
    <row r="115" spans="1:10" ht="31.5" x14ac:dyDescent="0.25">
      <c r="A115" s="170"/>
      <c r="B115" s="100"/>
      <c r="C115" s="145"/>
      <c r="D115" s="145"/>
      <c r="E115" s="178">
        <v>3</v>
      </c>
      <c r="F115" s="179" t="str">
        <f>VLOOKUP(E115,Danh_muc_VL_DC_TB!$A$69:$D$79,2)</f>
        <v>Máy điều hòa nhiệt độ 12.000 BTU</v>
      </c>
      <c r="G115" s="179" t="str">
        <f>VLOOKUP(E115,Danh_muc_VL_DC_TB!$A$69:$D$79,4)</f>
        <v>2,2 kW/h</v>
      </c>
      <c r="H115" s="182">
        <v>1.6508799999999999</v>
      </c>
      <c r="I115" s="114">
        <f>Danh_muc_VL_DC_TB!$D$83</f>
        <v>2092</v>
      </c>
      <c r="J115" s="114">
        <f t="shared" ref="J115:J118" si="18">ROUND(H115*I115,0)</f>
        <v>3454</v>
      </c>
    </row>
    <row r="116" spans="1:10" x14ac:dyDescent="0.25">
      <c r="A116" s="170"/>
      <c r="B116" s="100"/>
      <c r="C116" s="145"/>
      <c r="D116" s="145"/>
      <c r="E116" s="178">
        <v>11</v>
      </c>
      <c r="F116" s="179" t="str">
        <f>VLOOKUP(E116,Danh_muc_VL_DC_TB!$A$69:$D$79,2)</f>
        <v>Quạt trần</v>
      </c>
      <c r="G116" s="179" t="str">
        <f>VLOOKUP(E116,Danh_muc_VL_DC_TB!$A$69:$D$79,4)</f>
        <v>0,1 kW/h</v>
      </c>
      <c r="H116" s="182">
        <v>7.424E-2</v>
      </c>
      <c r="I116" s="114">
        <f>Danh_muc_VL_DC_TB!$D$83</f>
        <v>2092</v>
      </c>
      <c r="J116" s="114">
        <f t="shared" si="18"/>
        <v>155</v>
      </c>
    </row>
    <row r="117" spans="1:10" x14ac:dyDescent="0.25">
      <c r="A117" s="170"/>
      <c r="B117" s="100"/>
      <c r="C117" s="145"/>
      <c r="D117" s="145"/>
      <c r="E117" s="178">
        <v>10</v>
      </c>
      <c r="F117" s="179" t="str">
        <f>VLOOKUP(E117,Danh_muc_VL_DC_TB!$A$69:$D$79,2)</f>
        <v>Quạt thông gió</v>
      </c>
      <c r="G117" s="179" t="str">
        <f>VLOOKUP(E117,Danh_muc_VL_DC_TB!$A$69:$D$79,4)</f>
        <v>0,04 kW/h</v>
      </c>
      <c r="H117" s="182">
        <v>2.9696E-2</v>
      </c>
      <c r="I117" s="114">
        <f>Danh_muc_VL_DC_TB!$D$83</f>
        <v>2092</v>
      </c>
      <c r="J117" s="114">
        <f t="shared" si="18"/>
        <v>62</v>
      </c>
    </row>
    <row r="118" spans="1:10" x14ac:dyDescent="0.25">
      <c r="A118" s="170"/>
      <c r="B118" s="100"/>
      <c r="C118" s="145"/>
      <c r="D118" s="145"/>
      <c r="E118" s="178">
        <v>1</v>
      </c>
      <c r="F118" s="179" t="str">
        <f>VLOOKUP(E118,Danh_muc_VL_DC_TB!$A$69:$D$79,2)</f>
        <v>Bộ đèn neon</v>
      </c>
      <c r="G118" s="179" t="str">
        <f>VLOOKUP(E118,Danh_muc_VL_DC_TB!$A$69:$D$79,4)</f>
        <v>0,04 kW/h</v>
      </c>
      <c r="H118" s="182">
        <v>0.177152</v>
      </c>
      <c r="I118" s="114">
        <f>Danh_muc_VL_DC_TB!$D$83</f>
        <v>2092</v>
      </c>
      <c r="J118" s="114">
        <f t="shared" si="18"/>
        <v>371</v>
      </c>
    </row>
    <row r="119" spans="1:10" x14ac:dyDescent="0.25">
      <c r="A119" s="170"/>
      <c r="B119" s="100"/>
      <c r="C119" s="145"/>
      <c r="D119" s="145"/>
      <c r="E119" s="178"/>
      <c r="F119" s="179" t="s">
        <v>469</v>
      </c>
      <c r="G119" s="178"/>
      <c r="H119" s="182"/>
      <c r="I119" s="114"/>
      <c r="J119" s="114">
        <f>SUM(J115:J118)</f>
        <v>4042</v>
      </c>
    </row>
    <row r="120" spans="1:10" ht="31.5" x14ac:dyDescent="0.25">
      <c r="A120" s="170"/>
      <c r="B120" s="100"/>
      <c r="C120" s="145"/>
      <c r="D120" s="145"/>
      <c r="E120" s="178"/>
      <c r="F120" s="179" t="s">
        <v>468</v>
      </c>
      <c r="G120" s="178"/>
      <c r="H120" s="182">
        <v>9.6598400000000001E-2</v>
      </c>
      <c r="I120" s="114"/>
      <c r="J120" s="114">
        <f>ROUND(J119*H120,0)</f>
        <v>390</v>
      </c>
    </row>
    <row r="121" spans="1:10" x14ac:dyDescent="0.25">
      <c r="A121" s="170" t="s">
        <v>483</v>
      </c>
      <c r="B121" s="100" t="s">
        <v>302</v>
      </c>
      <c r="C121" s="145" t="s">
        <v>27</v>
      </c>
      <c r="D121" s="145"/>
      <c r="E121" s="178"/>
      <c r="F121" s="179"/>
      <c r="G121" s="178"/>
      <c r="H121" s="182"/>
      <c r="I121" s="114"/>
      <c r="J121" s="114">
        <f>SUM(J128,J129)</f>
        <v>122746</v>
      </c>
    </row>
    <row r="122" spans="1:10" ht="31.5" x14ac:dyDescent="0.25">
      <c r="A122" s="170"/>
      <c r="B122" s="100"/>
      <c r="C122" s="145"/>
      <c r="D122" s="145"/>
      <c r="E122" s="178">
        <v>3</v>
      </c>
      <c r="F122" s="179" t="str">
        <f>VLOOKUP(E122,Danh_muc_VL_DC_TB!$A$69:$D$79,2)</f>
        <v>Máy điều hòa nhiệt độ 12.000 BTU</v>
      </c>
      <c r="G122" s="179" t="str">
        <f>VLOOKUP(E122,Danh_muc_VL_DC_TB!$A$69:$D$79,4)</f>
        <v>2,2 kW/h</v>
      </c>
      <c r="H122" s="182">
        <v>21.46144</v>
      </c>
      <c r="I122" s="114">
        <f>Danh_muc_VL_DC_TB!$D$83</f>
        <v>2092</v>
      </c>
      <c r="J122" s="114">
        <f t="shared" ref="J122:J127" si="19">ROUND(H122*I122,0)</f>
        <v>44897</v>
      </c>
    </row>
    <row r="123" spans="1:10" x14ac:dyDescent="0.25">
      <c r="A123" s="170"/>
      <c r="B123" s="100"/>
      <c r="C123" s="145"/>
      <c r="D123" s="145"/>
      <c r="E123" s="178">
        <v>8</v>
      </c>
      <c r="F123" s="179" t="str">
        <f>VLOOKUP(E123,Danh_muc_VL_DC_TB!$A$69:$D$79,2)</f>
        <v>Máy vi tính PC</v>
      </c>
      <c r="G123" s="179" t="str">
        <f>VLOOKUP(E123,Danh_muc_VL_DC_TB!$A$69:$D$79,4)</f>
        <v>0,4 kW/h</v>
      </c>
      <c r="H123" s="182">
        <v>0.47520000000000001</v>
      </c>
      <c r="I123" s="114">
        <f>Danh_muc_VL_DC_TB!$D$83</f>
        <v>2092</v>
      </c>
      <c r="J123" s="114">
        <f t="shared" si="19"/>
        <v>994</v>
      </c>
    </row>
    <row r="124" spans="1:10" x14ac:dyDescent="0.25">
      <c r="A124" s="170"/>
      <c r="B124" s="100"/>
      <c r="C124" s="145"/>
      <c r="D124" s="145"/>
      <c r="E124" s="178">
        <v>7</v>
      </c>
      <c r="F124" s="179" t="str">
        <f>VLOOKUP(E124,Danh_muc_VL_DC_TB!$A$69:$D$79,2)</f>
        <v>Máy in A4</v>
      </c>
      <c r="G124" s="179" t="str">
        <f>VLOOKUP(E124,Danh_muc_VL_DC_TB!$A$69:$D$79,4)</f>
        <v>0,4 kW/h</v>
      </c>
      <c r="H124" s="182">
        <v>9.5007999999999995E-2</v>
      </c>
      <c r="I124" s="114">
        <f>Danh_muc_VL_DC_TB!$D$83</f>
        <v>2092</v>
      </c>
      <c r="J124" s="114">
        <f t="shared" si="19"/>
        <v>199</v>
      </c>
    </row>
    <row r="125" spans="1:10" x14ac:dyDescent="0.25">
      <c r="A125" s="170"/>
      <c r="B125" s="100"/>
      <c r="C125" s="145"/>
      <c r="D125" s="145"/>
      <c r="E125" s="178">
        <v>11</v>
      </c>
      <c r="F125" s="179" t="str">
        <f>VLOOKUP(E125,Danh_muc_VL_DC_TB!$A$69:$D$79,2)</f>
        <v>Quạt trần</v>
      </c>
      <c r="G125" s="179" t="str">
        <f>VLOOKUP(E125,Danh_muc_VL_DC_TB!$A$69:$D$79,4)</f>
        <v>0,1 kW/h</v>
      </c>
      <c r="H125" s="182">
        <v>0.96511999999999998</v>
      </c>
      <c r="I125" s="114">
        <f>Danh_muc_VL_DC_TB!$D$83</f>
        <v>2092</v>
      </c>
      <c r="J125" s="114">
        <f t="shared" si="19"/>
        <v>2019</v>
      </c>
    </row>
    <row r="126" spans="1:10" x14ac:dyDescent="0.25">
      <c r="A126" s="170"/>
      <c r="B126" s="100"/>
      <c r="C126" s="145"/>
      <c r="D126" s="145"/>
      <c r="E126" s="178">
        <v>10</v>
      </c>
      <c r="F126" s="179" t="str">
        <f>VLOOKUP(E126,Danh_muc_VL_DC_TB!$A$69:$D$79,2)</f>
        <v>Quạt thông gió</v>
      </c>
      <c r="G126" s="179" t="str">
        <f>VLOOKUP(E126,Danh_muc_VL_DC_TB!$A$69:$D$79,4)</f>
        <v>0,04 kW/h</v>
      </c>
      <c r="H126" s="182">
        <v>0.386048</v>
      </c>
      <c r="I126" s="114">
        <f>Danh_muc_VL_DC_TB!$D$83</f>
        <v>2092</v>
      </c>
      <c r="J126" s="114">
        <f t="shared" si="19"/>
        <v>808</v>
      </c>
    </row>
    <row r="127" spans="1:10" x14ac:dyDescent="0.25">
      <c r="A127" s="170"/>
      <c r="B127" s="100"/>
      <c r="C127" s="145"/>
      <c r="D127" s="145"/>
      <c r="E127" s="178">
        <v>1</v>
      </c>
      <c r="F127" s="179" t="str">
        <f>VLOOKUP(E127,Danh_muc_VL_DC_TB!$A$69:$D$79,2)</f>
        <v>Bộ đèn neon</v>
      </c>
      <c r="G127" s="179" t="str">
        <f>VLOOKUP(E127,Danh_muc_VL_DC_TB!$A$69:$D$79,4)</f>
        <v>0,04 kW/h</v>
      </c>
      <c r="H127" s="182">
        <v>2.3029760000000001</v>
      </c>
      <c r="I127" s="114">
        <f>Danh_muc_VL_DC_TB!$D$83</f>
        <v>2092</v>
      </c>
      <c r="J127" s="114">
        <f t="shared" si="19"/>
        <v>4818</v>
      </c>
    </row>
    <row r="128" spans="1:10" x14ac:dyDescent="0.25">
      <c r="A128" s="170"/>
      <c r="B128" s="100"/>
      <c r="C128" s="145"/>
      <c r="D128" s="145"/>
      <c r="E128" s="178"/>
      <c r="F128" s="179" t="s">
        <v>469</v>
      </c>
      <c r="G128" s="178"/>
      <c r="H128" s="182"/>
      <c r="I128" s="114"/>
      <c r="J128" s="114">
        <f>SUM(J122:J127)</f>
        <v>53735</v>
      </c>
    </row>
    <row r="129" spans="1:10" ht="31.5" x14ac:dyDescent="0.25">
      <c r="A129" s="170"/>
      <c r="B129" s="100"/>
      <c r="C129" s="145"/>
      <c r="D129" s="145"/>
      <c r="E129" s="178"/>
      <c r="F129" s="179" t="s">
        <v>468</v>
      </c>
      <c r="G129" s="178"/>
      <c r="H129" s="182">
        <v>1.2842895999999999</v>
      </c>
      <c r="I129" s="114"/>
      <c r="J129" s="114">
        <f>ROUND(J128*H129,0)</f>
        <v>69011</v>
      </c>
    </row>
    <row r="130" spans="1:10" ht="31.5" x14ac:dyDescent="0.25">
      <c r="A130" s="170" t="s">
        <v>484</v>
      </c>
      <c r="B130" s="100" t="s">
        <v>38</v>
      </c>
      <c r="C130" s="145" t="s">
        <v>27</v>
      </c>
      <c r="D130" s="145"/>
      <c r="E130" s="178"/>
      <c r="F130" s="179"/>
      <c r="G130" s="178"/>
      <c r="H130" s="182"/>
      <c r="I130" s="114"/>
      <c r="J130" s="114">
        <f>SUM(J135,J136)</f>
        <v>12544</v>
      </c>
    </row>
    <row r="131" spans="1:10" ht="31.5" x14ac:dyDescent="0.25">
      <c r="A131" s="170"/>
      <c r="B131" s="100"/>
      <c r="C131" s="145"/>
      <c r="D131" s="145"/>
      <c r="E131" s="178">
        <v>3</v>
      </c>
      <c r="F131" s="179" t="str">
        <f>VLOOKUP(E131,Danh_muc_VL_DC_TB!$A$69:$D$79,2)</f>
        <v>Máy điều hòa nhiệt độ 12.000 BTU</v>
      </c>
      <c r="G131" s="179" t="str">
        <f>VLOOKUP(E131,Danh_muc_VL_DC_TB!$A$69:$D$79,4)</f>
        <v>2,2 kW/h</v>
      </c>
      <c r="H131" s="182">
        <v>4.1272000000000002</v>
      </c>
      <c r="I131" s="114">
        <f>Danh_muc_VL_DC_TB!$D$83</f>
        <v>2092</v>
      </c>
      <c r="J131" s="114">
        <f t="shared" ref="J131:J134" si="20">ROUND(H131*I131,0)</f>
        <v>8634</v>
      </c>
    </row>
    <row r="132" spans="1:10" x14ac:dyDescent="0.25">
      <c r="A132" s="170"/>
      <c r="B132" s="100"/>
      <c r="C132" s="145"/>
      <c r="D132" s="145"/>
      <c r="E132" s="178">
        <v>11</v>
      </c>
      <c r="F132" s="179" t="str">
        <f>VLOOKUP(E132,Danh_muc_VL_DC_TB!$A$69:$D$79,2)</f>
        <v>Quạt trần</v>
      </c>
      <c r="G132" s="179" t="str">
        <f>VLOOKUP(E132,Danh_muc_VL_DC_TB!$A$69:$D$79,4)</f>
        <v>0,1 kW/h</v>
      </c>
      <c r="H132" s="182">
        <v>0.18559999999999999</v>
      </c>
      <c r="I132" s="114">
        <f>Danh_muc_VL_DC_TB!$D$83</f>
        <v>2092</v>
      </c>
      <c r="J132" s="114">
        <f t="shared" si="20"/>
        <v>388</v>
      </c>
    </row>
    <row r="133" spans="1:10" x14ac:dyDescent="0.25">
      <c r="A133" s="170"/>
      <c r="B133" s="100"/>
      <c r="C133" s="145"/>
      <c r="D133" s="145"/>
      <c r="E133" s="178">
        <v>10</v>
      </c>
      <c r="F133" s="179" t="str">
        <f>VLOOKUP(E133,Danh_muc_VL_DC_TB!$A$69:$D$79,2)</f>
        <v>Quạt thông gió</v>
      </c>
      <c r="G133" s="179" t="str">
        <f>VLOOKUP(E133,Danh_muc_VL_DC_TB!$A$69:$D$79,4)</f>
        <v>0,04 kW/h</v>
      </c>
      <c r="H133" s="182">
        <v>7.424E-2</v>
      </c>
      <c r="I133" s="114">
        <f>Danh_muc_VL_DC_TB!$D$83</f>
        <v>2092</v>
      </c>
      <c r="J133" s="114">
        <f t="shared" si="20"/>
        <v>155</v>
      </c>
    </row>
    <row r="134" spans="1:10" x14ac:dyDescent="0.25">
      <c r="A134" s="170"/>
      <c r="B134" s="100"/>
      <c r="C134" s="145"/>
      <c r="D134" s="145"/>
      <c r="E134" s="178">
        <v>1</v>
      </c>
      <c r="F134" s="179" t="str">
        <f>VLOOKUP(E134,Danh_muc_VL_DC_TB!$A$69:$D$79,2)</f>
        <v>Bộ đèn neon</v>
      </c>
      <c r="G134" s="179" t="str">
        <f>VLOOKUP(E134,Danh_muc_VL_DC_TB!$A$69:$D$79,4)</f>
        <v>0,04 kW/h</v>
      </c>
      <c r="H134" s="182">
        <v>0.44288</v>
      </c>
      <c r="I134" s="114">
        <f>Danh_muc_VL_DC_TB!$D$83</f>
        <v>2092</v>
      </c>
      <c r="J134" s="114">
        <f t="shared" si="20"/>
        <v>927</v>
      </c>
    </row>
    <row r="135" spans="1:10" x14ac:dyDescent="0.25">
      <c r="A135" s="170"/>
      <c r="B135" s="100"/>
      <c r="C135" s="145"/>
      <c r="D135" s="145"/>
      <c r="E135" s="178"/>
      <c r="F135" s="179" t="s">
        <v>469</v>
      </c>
      <c r="G135" s="178"/>
      <c r="H135" s="182"/>
      <c r="I135" s="114"/>
      <c r="J135" s="114">
        <f>SUM(J131:J134)</f>
        <v>10104</v>
      </c>
    </row>
    <row r="136" spans="1:10" ht="31.5" x14ac:dyDescent="0.25">
      <c r="A136" s="170"/>
      <c r="B136" s="100"/>
      <c r="C136" s="145"/>
      <c r="D136" s="145"/>
      <c r="E136" s="178"/>
      <c r="F136" s="179" t="s">
        <v>468</v>
      </c>
      <c r="G136" s="178"/>
      <c r="H136" s="182">
        <v>0.24149599999999999</v>
      </c>
      <c r="I136" s="114"/>
      <c r="J136" s="114">
        <f>ROUND(J135*H136,0)</f>
        <v>2440</v>
      </c>
    </row>
    <row r="137" spans="1:10" ht="78.75" x14ac:dyDescent="0.25">
      <c r="A137" s="170" t="s">
        <v>485</v>
      </c>
      <c r="B137" s="100" t="s">
        <v>39</v>
      </c>
      <c r="C137" s="145" t="s">
        <v>27</v>
      </c>
      <c r="D137" s="145"/>
      <c r="E137" s="178"/>
      <c r="F137" s="179"/>
      <c r="G137" s="178"/>
      <c r="H137" s="182"/>
      <c r="I137" s="114"/>
      <c r="J137" s="114">
        <f>SUM(J146,J147)</f>
        <v>3593</v>
      </c>
    </row>
    <row r="138" spans="1:10" ht="31.5" x14ac:dyDescent="0.25">
      <c r="A138" s="170"/>
      <c r="B138" s="100"/>
      <c r="C138" s="145"/>
      <c r="D138" s="145"/>
      <c r="E138" s="178">
        <v>3</v>
      </c>
      <c r="F138" s="179" t="str">
        <f>VLOOKUP(E138,Danh_muc_VL_DC_TB!$A$69:$D$79,2)</f>
        <v>Máy điều hòa nhiệt độ 12.000 BTU</v>
      </c>
      <c r="G138" s="179" t="str">
        <f>VLOOKUP(E138,Danh_muc_VL_DC_TB!$A$69:$D$79,4)</f>
        <v>2,2 kW/h</v>
      </c>
      <c r="H138" s="182">
        <v>0.82543999999999995</v>
      </c>
      <c r="I138" s="114">
        <f>Danh_muc_VL_DC_TB!$D$83</f>
        <v>2092</v>
      </c>
      <c r="J138" s="114">
        <f t="shared" ref="J138:J143" si="21">ROUND(H138*I138,0)</f>
        <v>1727</v>
      </c>
    </row>
    <row r="139" spans="1:10" x14ac:dyDescent="0.25">
      <c r="A139" s="170"/>
      <c r="B139" s="100"/>
      <c r="C139" s="145"/>
      <c r="D139" s="145"/>
      <c r="E139" s="178">
        <v>8</v>
      </c>
      <c r="F139" s="179" t="str">
        <f>VLOOKUP(E139,Danh_muc_VL_DC_TB!$A$69:$D$79,2)</f>
        <v>Máy vi tính PC</v>
      </c>
      <c r="G139" s="179" t="str">
        <f>VLOOKUP(E139,Danh_muc_VL_DC_TB!$A$69:$D$79,4)</f>
        <v>0,4 kW/h</v>
      </c>
      <c r="H139" s="182">
        <v>0.32</v>
      </c>
      <c r="I139" s="114">
        <f>Danh_muc_VL_DC_TB!$D$83</f>
        <v>2092</v>
      </c>
      <c r="J139" s="114">
        <f t="shared" si="21"/>
        <v>669</v>
      </c>
    </row>
    <row r="140" spans="1:10" x14ac:dyDescent="0.25">
      <c r="A140" s="170"/>
      <c r="B140" s="100"/>
      <c r="C140" s="145"/>
      <c r="D140" s="145"/>
      <c r="E140" s="178">
        <v>7</v>
      </c>
      <c r="F140" s="179" t="str">
        <f>VLOOKUP(E140,Danh_muc_VL_DC_TB!$A$69:$D$79,2)</f>
        <v>Máy in A4</v>
      </c>
      <c r="G140" s="179" t="str">
        <f>VLOOKUP(E140,Danh_muc_VL_DC_TB!$A$69:$D$79,4)</f>
        <v>0,4 kW/h</v>
      </c>
      <c r="H140" s="182">
        <v>6.4000000000000001E-2</v>
      </c>
      <c r="I140" s="114">
        <f>Danh_muc_VL_DC_TB!$D$83</f>
        <v>2092</v>
      </c>
      <c r="J140" s="114">
        <f t="shared" si="21"/>
        <v>134</v>
      </c>
    </row>
    <row r="141" spans="1:10" x14ac:dyDescent="0.25">
      <c r="A141" s="170"/>
      <c r="B141" s="100"/>
      <c r="C141" s="145"/>
      <c r="D141" s="145"/>
      <c r="E141" s="178">
        <v>11</v>
      </c>
      <c r="F141" s="179" t="str">
        <f>VLOOKUP(E141,Danh_muc_VL_DC_TB!$A$69:$D$79,2)</f>
        <v>Quạt trần</v>
      </c>
      <c r="G141" s="179" t="str">
        <f>VLOOKUP(E141,Danh_muc_VL_DC_TB!$A$69:$D$79,4)</f>
        <v>0,1 kW/h</v>
      </c>
      <c r="H141" s="182">
        <v>3.712E-2</v>
      </c>
      <c r="I141" s="114">
        <f>Danh_muc_VL_DC_TB!$D$83</f>
        <v>2092</v>
      </c>
      <c r="J141" s="114">
        <f t="shared" si="21"/>
        <v>78</v>
      </c>
    </row>
    <row r="142" spans="1:10" x14ac:dyDescent="0.25">
      <c r="A142" s="170"/>
      <c r="B142" s="100"/>
      <c r="C142" s="145"/>
      <c r="D142" s="145"/>
      <c r="E142" s="178">
        <v>10</v>
      </c>
      <c r="F142" s="179" t="str">
        <f>VLOOKUP(E142,Danh_muc_VL_DC_TB!$A$69:$D$79,2)</f>
        <v>Quạt thông gió</v>
      </c>
      <c r="G142" s="179" t="str">
        <f>VLOOKUP(E142,Danh_muc_VL_DC_TB!$A$69:$D$79,4)</f>
        <v>0,04 kW/h</v>
      </c>
      <c r="H142" s="182">
        <v>1.4848E-2</v>
      </c>
      <c r="I142" s="114">
        <f>Danh_muc_VL_DC_TB!$D$83</f>
        <v>2092</v>
      </c>
      <c r="J142" s="114">
        <f t="shared" si="21"/>
        <v>31</v>
      </c>
    </row>
    <row r="143" spans="1:10" x14ac:dyDescent="0.25">
      <c r="A143" s="170"/>
      <c r="B143" s="100"/>
      <c r="C143" s="145"/>
      <c r="D143" s="145"/>
      <c r="E143" s="178">
        <v>1</v>
      </c>
      <c r="F143" s="179" t="str">
        <f>VLOOKUP(E143,Danh_muc_VL_DC_TB!$A$69:$D$79,2)</f>
        <v>Bộ đèn neon</v>
      </c>
      <c r="G143" s="179" t="str">
        <f>VLOOKUP(E143,Danh_muc_VL_DC_TB!$A$69:$D$79,4)</f>
        <v>0,04 kW/h</v>
      </c>
      <c r="H143" s="182">
        <v>8.8576000000000002E-2</v>
      </c>
      <c r="I143" s="114">
        <f>Danh_muc_VL_DC_TB!$D$83</f>
        <v>2092</v>
      </c>
      <c r="J143" s="114">
        <f t="shared" si="21"/>
        <v>185</v>
      </c>
    </row>
    <row r="144" spans="1:10" x14ac:dyDescent="0.25">
      <c r="A144" s="170"/>
      <c r="B144" s="100"/>
      <c r="C144" s="145"/>
      <c r="D144" s="145"/>
      <c r="E144" s="178">
        <v>5</v>
      </c>
      <c r="F144" s="179" t="str">
        <f>VLOOKUP(E144,Danh_muc_VL_DC_TB!$A$69:$D$79,2)</f>
        <v>Máy hút bụi</v>
      </c>
      <c r="G144" s="179" t="str">
        <f>VLOOKUP(E144,Danh_muc_VL_DC_TB!$A$69:$D$79,4)</f>
        <v>2 kW/h</v>
      </c>
      <c r="H144" s="182">
        <v>3.3599999999999998E-2</v>
      </c>
      <c r="I144" s="114">
        <f>Danh_muc_VL_DC_TB!$D$83</f>
        <v>2092</v>
      </c>
      <c r="J144" s="114">
        <f t="shared" ref="J144:J145" si="22">ROUND(H144*I144,0)</f>
        <v>70</v>
      </c>
    </row>
    <row r="145" spans="1:10" x14ac:dyDescent="0.25">
      <c r="A145" s="170"/>
      <c r="B145" s="100"/>
      <c r="C145" s="145"/>
      <c r="D145" s="145"/>
      <c r="E145" s="178">
        <v>4</v>
      </c>
      <c r="F145" s="179" t="str">
        <f>VLOOKUP(E145,Danh_muc_VL_DC_TB!$A$69:$D$79,2)</f>
        <v>Máy hút ẩm</v>
      </c>
      <c r="G145" s="179" t="str">
        <f>VLOOKUP(E145,Danh_muc_VL_DC_TB!$A$69:$D$79,4)</f>
        <v>1,5 kW/h</v>
      </c>
      <c r="H145" s="182">
        <v>0.20760000000000001</v>
      </c>
      <c r="I145" s="114">
        <f>Danh_muc_VL_DC_TB!$D$83</f>
        <v>2092</v>
      </c>
      <c r="J145" s="114">
        <f t="shared" si="22"/>
        <v>434</v>
      </c>
    </row>
    <row r="146" spans="1:10" x14ac:dyDescent="0.25">
      <c r="A146" s="170"/>
      <c r="B146" s="100"/>
      <c r="C146" s="145"/>
      <c r="D146" s="145"/>
      <c r="E146" s="178"/>
      <c r="F146" s="179" t="s">
        <v>469</v>
      </c>
      <c r="G146" s="178"/>
      <c r="H146" s="182"/>
      <c r="I146" s="114"/>
      <c r="J146" s="114">
        <f>SUM(J138:J145)</f>
        <v>3328</v>
      </c>
    </row>
    <row r="147" spans="1:10" ht="31.5" x14ac:dyDescent="0.25">
      <c r="A147" s="170"/>
      <c r="B147" s="100"/>
      <c r="C147" s="145"/>
      <c r="D147" s="145"/>
      <c r="E147" s="178"/>
      <c r="F147" s="179" t="s">
        <v>468</v>
      </c>
      <c r="G147" s="178"/>
      <c r="H147" s="182">
        <v>7.9559199999999997E-2</v>
      </c>
      <c r="I147" s="114"/>
      <c r="J147" s="114">
        <f>ROUND(J146*H147,0)</f>
        <v>265</v>
      </c>
    </row>
    <row r="148" spans="1:10" ht="47.25" x14ac:dyDescent="0.25">
      <c r="A148" s="170" t="s">
        <v>486</v>
      </c>
      <c r="B148" s="100" t="s">
        <v>40</v>
      </c>
      <c r="C148" s="145" t="s">
        <v>27</v>
      </c>
      <c r="D148" s="145"/>
      <c r="E148" s="178"/>
      <c r="F148" s="179"/>
      <c r="G148" s="178"/>
      <c r="H148" s="182"/>
      <c r="I148" s="114"/>
      <c r="J148" s="114">
        <f>SUM(J153,J154)</f>
        <v>2119</v>
      </c>
    </row>
    <row r="149" spans="1:10" ht="31.5" x14ac:dyDescent="0.25">
      <c r="A149" s="170"/>
      <c r="B149" s="100"/>
      <c r="C149" s="145"/>
      <c r="D149" s="145"/>
      <c r="E149" s="178">
        <v>3</v>
      </c>
      <c r="F149" s="179" t="str">
        <f>VLOOKUP(E149,Danh_muc_VL_DC_TB!$A$69:$D$79,2)</f>
        <v>Máy điều hòa nhiệt độ 12.000 BTU</v>
      </c>
      <c r="G149" s="179" t="str">
        <f>VLOOKUP(E149,Danh_muc_VL_DC_TB!$A$69:$D$79,4)</f>
        <v>2,2 kW/h</v>
      </c>
      <c r="H149" s="182">
        <v>0.82543999999999995</v>
      </c>
      <c r="I149" s="114">
        <f>Danh_muc_VL_DC_TB!$D$83</f>
        <v>2092</v>
      </c>
      <c r="J149" s="114">
        <f t="shared" ref="J149:J152" si="23">ROUND(H149*I149,0)</f>
        <v>1727</v>
      </c>
    </row>
    <row r="150" spans="1:10" x14ac:dyDescent="0.25">
      <c r="A150" s="174"/>
      <c r="B150" s="100"/>
      <c r="C150" s="146"/>
      <c r="D150" s="146"/>
      <c r="E150" s="178">
        <v>11</v>
      </c>
      <c r="F150" s="179" t="str">
        <f>VLOOKUP(E150,Danh_muc_VL_DC_TB!$A$69:$D$79,2)</f>
        <v>Quạt trần</v>
      </c>
      <c r="G150" s="179" t="str">
        <f>VLOOKUP(E150,Danh_muc_VL_DC_TB!$A$69:$D$79,4)</f>
        <v>0,1 kW/h</v>
      </c>
      <c r="H150" s="182">
        <v>3.712E-2</v>
      </c>
      <c r="I150" s="114">
        <f>Danh_muc_VL_DC_TB!$D$83</f>
        <v>2092</v>
      </c>
      <c r="J150" s="114">
        <f t="shared" si="23"/>
        <v>78</v>
      </c>
    </row>
    <row r="151" spans="1:10" x14ac:dyDescent="0.25">
      <c r="A151" s="174"/>
      <c r="B151" s="100"/>
      <c r="C151" s="146"/>
      <c r="D151" s="146"/>
      <c r="E151" s="178">
        <v>10</v>
      </c>
      <c r="F151" s="179" t="str">
        <f>VLOOKUP(E151,Danh_muc_VL_DC_TB!$A$69:$D$79,2)</f>
        <v>Quạt thông gió</v>
      </c>
      <c r="G151" s="179" t="str">
        <f>VLOOKUP(E151,Danh_muc_VL_DC_TB!$A$69:$D$79,4)</f>
        <v>0,04 kW/h</v>
      </c>
      <c r="H151" s="182">
        <v>1.4848E-2</v>
      </c>
      <c r="I151" s="114">
        <f>Danh_muc_VL_DC_TB!$D$83</f>
        <v>2092</v>
      </c>
      <c r="J151" s="114">
        <f t="shared" si="23"/>
        <v>31</v>
      </c>
    </row>
    <row r="152" spans="1:10" x14ac:dyDescent="0.25">
      <c r="A152" s="174"/>
      <c r="B152" s="100"/>
      <c r="C152" s="146"/>
      <c r="D152" s="146"/>
      <c r="E152" s="178">
        <v>1</v>
      </c>
      <c r="F152" s="179" t="str">
        <f>VLOOKUP(E152,Danh_muc_VL_DC_TB!$A$69:$D$79,2)</f>
        <v>Bộ đèn neon</v>
      </c>
      <c r="G152" s="179" t="str">
        <f>VLOOKUP(E152,Danh_muc_VL_DC_TB!$A$69:$D$79,4)</f>
        <v>0,04 kW/h</v>
      </c>
      <c r="H152" s="182">
        <v>8.8576000000000002E-2</v>
      </c>
      <c r="I152" s="114">
        <f>Danh_muc_VL_DC_TB!$D$83</f>
        <v>2092</v>
      </c>
      <c r="J152" s="114">
        <f t="shared" si="23"/>
        <v>185</v>
      </c>
    </row>
    <row r="153" spans="1:10" x14ac:dyDescent="0.25">
      <c r="A153" s="174"/>
      <c r="B153" s="100"/>
      <c r="C153" s="146"/>
      <c r="D153" s="146"/>
      <c r="E153" s="178"/>
      <c r="F153" s="179" t="s">
        <v>469</v>
      </c>
      <c r="G153" s="178"/>
      <c r="H153" s="182"/>
      <c r="I153" s="114"/>
      <c r="J153" s="114">
        <f>SUM(J149:J152)</f>
        <v>2021</v>
      </c>
    </row>
    <row r="154" spans="1:10" ht="31.5" x14ac:dyDescent="0.25">
      <c r="A154" s="174"/>
      <c r="B154" s="100"/>
      <c r="C154" s="146"/>
      <c r="D154" s="146"/>
      <c r="E154" s="178"/>
      <c r="F154" s="179" t="s">
        <v>468</v>
      </c>
      <c r="G154" s="178"/>
      <c r="H154" s="182">
        <v>4.82992E-2</v>
      </c>
      <c r="I154" s="114"/>
      <c r="J154" s="114">
        <f>ROUND(J153*H154,0)</f>
        <v>98</v>
      </c>
    </row>
    <row r="155" spans="1:10" ht="63" x14ac:dyDescent="0.25">
      <c r="A155" s="170" t="s">
        <v>487</v>
      </c>
      <c r="B155" s="100" t="s">
        <v>429</v>
      </c>
      <c r="C155" s="145" t="s">
        <v>27</v>
      </c>
      <c r="D155" s="145"/>
      <c r="E155" s="178"/>
      <c r="F155" s="179"/>
      <c r="G155" s="178"/>
      <c r="H155" s="182"/>
      <c r="I155" s="114"/>
      <c r="J155" s="114">
        <f>SUM(J159,J160)</f>
        <v>901</v>
      </c>
    </row>
    <row r="156" spans="1:10" x14ac:dyDescent="0.25">
      <c r="A156" s="174"/>
      <c r="B156" s="100"/>
      <c r="C156" s="146"/>
      <c r="D156" s="146"/>
      <c r="E156" s="178">
        <v>11</v>
      </c>
      <c r="F156" s="179" t="str">
        <f>VLOOKUP(E156,Danh_muc_VL_DC_TB!$A$69:$D$79,2)</f>
        <v>Quạt trần</v>
      </c>
      <c r="G156" s="179" t="str">
        <f>VLOOKUP(E156,Danh_muc_VL_DC_TB!$A$69:$D$79,4)</f>
        <v>0,1 kW/h</v>
      </c>
      <c r="H156" s="182">
        <v>0.11136</v>
      </c>
      <c r="I156" s="114">
        <f>Danh_muc_VL_DC_TB!$D$83</f>
        <v>2092</v>
      </c>
      <c r="J156" s="114">
        <f t="shared" ref="J156:J158" si="24">ROUND(H156*I156,0)</f>
        <v>233</v>
      </c>
    </row>
    <row r="157" spans="1:10" x14ac:dyDescent="0.25">
      <c r="A157" s="174"/>
      <c r="B157" s="100"/>
      <c r="C157" s="146"/>
      <c r="D157" s="146"/>
      <c r="E157" s="178">
        <v>10</v>
      </c>
      <c r="F157" s="179" t="str">
        <f>VLOOKUP(E157,Danh_muc_VL_DC_TB!$A$69:$D$79,2)</f>
        <v>Quạt thông gió</v>
      </c>
      <c r="G157" s="179" t="str">
        <f>VLOOKUP(E157,Danh_muc_VL_DC_TB!$A$69:$D$79,4)</f>
        <v>0,04 kW/h</v>
      </c>
      <c r="H157" s="182">
        <v>4.4544E-2</v>
      </c>
      <c r="I157" s="114">
        <f>Danh_muc_VL_DC_TB!$D$83</f>
        <v>2092</v>
      </c>
      <c r="J157" s="114">
        <f t="shared" si="24"/>
        <v>93</v>
      </c>
    </row>
    <row r="158" spans="1:10" x14ac:dyDescent="0.25">
      <c r="A158" s="174"/>
      <c r="B158" s="100"/>
      <c r="C158" s="146"/>
      <c r="D158" s="146"/>
      <c r="E158" s="178">
        <v>1</v>
      </c>
      <c r="F158" s="179" t="str">
        <f>VLOOKUP(E158,Danh_muc_VL_DC_TB!$A$69:$D$79,2)</f>
        <v>Bộ đèn neon</v>
      </c>
      <c r="G158" s="179" t="str">
        <f>VLOOKUP(E158,Danh_muc_VL_DC_TB!$A$69:$D$79,4)</f>
        <v>0,04 kW/h</v>
      </c>
      <c r="H158" s="182">
        <v>0.26572800000000002</v>
      </c>
      <c r="I158" s="114">
        <f>Danh_muc_VL_DC_TB!$D$83</f>
        <v>2092</v>
      </c>
      <c r="J158" s="114">
        <f t="shared" si="24"/>
        <v>556</v>
      </c>
    </row>
    <row r="159" spans="1:10" x14ac:dyDescent="0.25">
      <c r="A159" s="174"/>
      <c r="B159" s="100"/>
      <c r="C159" s="146"/>
      <c r="D159" s="146"/>
      <c r="E159" s="178"/>
      <c r="F159" s="179" t="s">
        <v>469</v>
      </c>
      <c r="G159" s="178"/>
      <c r="H159" s="182"/>
      <c r="I159" s="114"/>
      <c r="J159" s="114">
        <f>SUM(J156:J158)</f>
        <v>882</v>
      </c>
    </row>
    <row r="160" spans="1:10" ht="31.5" x14ac:dyDescent="0.25">
      <c r="A160" s="174"/>
      <c r="B160" s="100"/>
      <c r="C160" s="146"/>
      <c r="D160" s="146"/>
      <c r="E160" s="178"/>
      <c r="F160" s="179" t="s">
        <v>468</v>
      </c>
      <c r="G160" s="178"/>
      <c r="H160" s="182">
        <v>2.1081599999999999E-2</v>
      </c>
      <c r="I160" s="114"/>
      <c r="J160" s="114">
        <f>ROUND(J159*H160,0)</f>
        <v>19</v>
      </c>
    </row>
    <row r="161" spans="1:10" ht="47.25" x14ac:dyDescent="0.25">
      <c r="A161" s="170" t="s">
        <v>488</v>
      </c>
      <c r="B161" s="100" t="s">
        <v>42</v>
      </c>
      <c r="C161" s="145" t="s">
        <v>27</v>
      </c>
      <c r="D161" s="145"/>
      <c r="E161" s="178"/>
      <c r="F161" s="179"/>
      <c r="G161" s="178"/>
      <c r="H161" s="182"/>
      <c r="I161" s="114"/>
      <c r="J161" s="114">
        <f>SUM(J168,J169)</f>
        <v>6956</v>
      </c>
    </row>
    <row r="162" spans="1:10" ht="31.5" x14ac:dyDescent="0.25">
      <c r="A162" s="170"/>
      <c r="B162" s="100"/>
      <c r="C162" s="145"/>
      <c r="D162" s="145"/>
      <c r="E162" s="178">
        <v>3</v>
      </c>
      <c r="F162" s="179" t="str">
        <f>VLOOKUP(E162,Danh_muc_VL_DC_TB!$A$69:$D$79,2)</f>
        <v>Máy điều hòa nhiệt độ 12.000 BTU</v>
      </c>
      <c r="G162" s="179" t="str">
        <f>VLOOKUP(E162,Danh_muc_VL_DC_TB!$A$69:$D$79,4)</f>
        <v>2,2 kW/h</v>
      </c>
      <c r="H162" s="182">
        <v>2.4763199999999999</v>
      </c>
      <c r="I162" s="114">
        <f>Danh_muc_VL_DC_TB!$D$83</f>
        <v>2092</v>
      </c>
      <c r="J162" s="114">
        <f t="shared" ref="J162:J167" si="25">ROUND(H162*I162,0)</f>
        <v>5180</v>
      </c>
    </row>
    <row r="163" spans="1:10" x14ac:dyDescent="0.25">
      <c r="A163" s="170"/>
      <c r="B163" s="100"/>
      <c r="C163" s="145"/>
      <c r="D163" s="145"/>
      <c r="E163" s="178">
        <v>8</v>
      </c>
      <c r="F163" s="179" t="str">
        <f>VLOOKUP(E163,Danh_muc_VL_DC_TB!$A$69:$D$79,2)</f>
        <v>Máy vi tính PC</v>
      </c>
      <c r="G163" s="179" t="str">
        <f>VLOOKUP(E163,Danh_muc_VL_DC_TB!$A$69:$D$79,4)</f>
        <v>0,4 kW/h</v>
      </c>
      <c r="H163" s="182">
        <v>4.7999999999999996E-3</v>
      </c>
      <c r="I163" s="114">
        <f>Danh_muc_VL_DC_TB!$D$83</f>
        <v>2092</v>
      </c>
      <c r="J163" s="114">
        <f t="shared" si="25"/>
        <v>10</v>
      </c>
    </row>
    <row r="164" spans="1:10" x14ac:dyDescent="0.25">
      <c r="A164" s="174"/>
      <c r="B164" s="100"/>
      <c r="C164" s="146"/>
      <c r="D164" s="146"/>
      <c r="E164" s="178">
        <v>7</v>
      </c>
      <c r="F164" s="179" t="str">
        <f>VLOOKUP(E164,Danh_muc_VL_DC_TB!$A$69:$D$79,2)</f>
        <v>Máy in A4</v>
      </c>
      <c r="G164" s="179" t="str">
        <f>VLOOKUP(E164,Danh_muc_VL_DC_TB!$A$69:$D$79,4)</f>
        <v>0,4 kW/h</v>
      </c>
      <c r="H164" s="182">
        <v>9.6000000000000002E-4</v>
      </c>
      <c r="I164" s="114">
        <f>Danh_muc_VL_DC_TB!$D$83</f>
        <v>2092</v>
      </c>
      <c r="J164" s="114">
        <f t="shared" si="25"/>
        <v>2</v>
      </c>
    </row>
    <row r="165" spans="1:10" x14ac:dyDescent="0.25">
      <c r="A165" s="170"/>
      <c r="B165" s="100"/>
      <c r="C165" s="145"/>
      <c r="D165" s="145"/>
      <c r="E165" s="178">
        <v>11</v>
      </c>
      <c r="F165" s="179" t="str">
        <f>VLOOKUP(E165,Danh_muc_VL_DC_TB!$A$69:$D$79,2)</f>
        <v>Quạt trần</v>
      </c>
      <c r="G165" s="179" t="str">
        <f>VLOOKUP(E165,Danh_muc_VL_DC_TB!$A$69:$D$79,4)</f>
        <v>0,1 kW/h</v>
      </c>
      <c r="H165" s="182">
        <v>0.11136</v>
      </c>
      <c r="I165" s="114">
        <f>Danh_muc_VL_DC_TB!$D$83</f>
        <v>2092</v>
      </c>
      <c r="J165" s="114">
        <f t="shared" si="25"/>
        <v>233</v>
      </c>
    </row>
    <row r="166" spans="1:10" x14ac:dyDescent="0.25">
      <c r="A166" s="174"/>
      <c r="B166" s="100"/>
      <c r="C166" s="146"/>
      <c r="D166" s="146"/>
      <c r="E166" s="178">
        <v>10</v>
      </c>
      <c r="F166" s="179" t="str">
        <f>VLOOKUP(E166,Danh_muc_VL_DC_TB!$A$69:$D$79,2)</f>
        <v>Quạt thông gió</v>
      </c>
      <c r="G166" s="179" t="str">
        <f>VLOOKUP(E166,Danh_muc_VL_DC_TB!$A$69:$D$79,4)</f>
        <v>0,04 kW/h</v>
      </c>
      <c r="H166" s="182">
        <v>4.4544E-2</v>
      </c>
      <c r="I166" s="114">
        <f>Danh_muc_VL_DC_TB!$D$83</f>
        <v>2092</v>
      </c>
      <c r="J166" s="114">
        <f t="shared" si="25"/>
        <v>93</v>
      </c>
    </row>
    <row r="167" spans="1:10" x14ac:dyDescent="0.25">
      <c r="A167" s="174"/>
      <c r="B167" s="100"/>
      <c r="C167" s="146"/>
      <c r="D167" s="146"/>
      <c r="E167" s="178">
        <v>1</v>
      </c>
      <c r="F167" s="179" t="str">
        <f>VLOOKUP(E167,Danh_muc_VL_DC_TB!$A$69:$D$79,2)</f>
        <v>Bộ đèn neon</v>
      </c>
      <c r="G167" s="179" t="str">
        <f>VLOOKUP(E167,Danh_muc_VL_DC_TB!$A$69:$D$79,4)</f>
        <v>0,04 kW/h</v>
      </c>
      <c r="H167" s="182">
        <v>0.26572800000000002</v>
      </c>
      <c r="I167" s="114">
        <f>Danh_muc_VL_DC_TB!$D$83</f>
        <v>2092</v>
      </c>
      <c r="J167" s="114">
        <f t="shared" si="25"/>
        <v>556</v>
      </c>
    </row>
    <row r="168" spans="1:10" x14ac:dyDescent="0.25">
      <c r="A168" s="174"/>
      <c r="B168" s="100"/>
      <c r="C168" s="146"/>
      <c r="D168" s="146"/>
      <c r="E168" s="178"/>
      <c r="F168" s="179" t="s">
        <v>469</v>
      </c>
      <c r="G168" s="178"/>
      <c r="H168" s="182"/>
      <c r="I168" s="114"/>
      <c r="J168" s="114">
        <f>SUM(J162:J167)</f>
        <v>6074</v>
      </c>
    </row>
    <row r="169" spans="1:10" ht="31.5" x14ac:dyDescent="0.25">
      <c r="A169" s="174"/>
      <c r="B169" s="100"/>
      <c r="C169" s="146"/>
      <c r="D169" s="146"/>
      <c r="E169" s="178"/>
      <c r="F169" s="179" t="s">
        <v>468</v>
      </c>
      <c r="G169" s="178"/>
      <c r="H169" s="182">
        <v>0.1451856</v>
      </c>
      <c r="I169" s="114"/>
      <c r="J169" s="114">
        <f>ROUND(J168*H169,0)</f>
        <v>882</v>
      </c>
    </row>
    <row r="170" spans="1:10" ht="31.5" x14ac:dyDescent="0.25">
      <c r="A170" s="173">
        <v>4</v>
      </c>
      <c r="B170" s="105" t="s">
        <v>43</v>
      </c>
      <c r="C170" s="101"/>
      <c r="D170" s="101"/>
      <c r="E170" s="178"/>
      <c r="F170" s="179"/>
      <c r="G170" s="178"/>
      <c r="H170" s="182"/>
      <c r="I170" s="114"/>
      <c r="J170" s="114"/>
    </row>
    <row r="171" spans="1:10" ht="47.25" x14ac:dyDescent="0.25">
      <c r="A171" s="170" t="s">
        <v>207</v>
      </c>
      <c r="B171" s="100" t="s">
        <v>44</v>
      </c>
      <c r="C171" s="145" t="s">
        <v>45</v>
      </c>
      <c r="D171" s="145"/>
      <c r="E171" s="178"/>
      <c r="F171" s="179"/>
      <c r="G171" s="178"/>
      <c r="H171" s="182"/>
      <c r="I171" s="114"/>
      <c r="J171" s="114">
        <f>SUM(J177,J178)</f>
        <v>208</v>
      </c>
    </row>
    <row r="172" spans="1:10" x14ac:dyDescent="0.25">
      <c r="A172" s="170"/>
      <c r="B172" s="100"/>
      <c r="C172" s="145"/>
      <c r="D172" s="145"/>
      <c r="E172" s="178">
        <v>8</v>
      </c>
      <c r="F172" s="179" t="str">
        <f>VLOOKUP(E172,Danh_muc_VL_DC_TB!$A$69:$D$79,2)</f>
        <v>Máy vi tính PC</v>
      </c>
      <c r="G172" s="179" t="str">
        <f>VLOOKUP(E172,Danh_muc_VL_DC_TB!$A$69:$D$79,4)</f>
        <v>0,4 kW/h</v>
      </c>
      <c r="H172" s="182">
        <v>7.6799999999999993E-2</v>
      </c>
      <c r="I172" s="114">
        <f>Danh_muc_VL_DC_TB!$D$83</f>
        <v>2092</v>
      </c>
      <c r="J172" s="114">
        <f t="shared" ref="J172:J176" si="26">ROUND(H172*I172,0)</f>
        <v>161</v>
      </c>
    </row>
    <row r="173" spans="1:10" x14ac:dyDescent="0.25">
      <c r="A173" s="170"/>
      <c r="B173" s="100"/>
      <c r="C173" s="145"/>
      <c r="D173" s="145"/>
      <c r="E173" s="178">
        <v>7</v>
      </c>
      <c r="F173" s="179" t="str">
        <f>VLOOKUP(E173,Danh_muc_VL_DC_TB!$A$69:$D$79,2)</f>
        <v>Máy in A4</v>
      </c>
      <c r="G173" s="179" t="str">
        <f>VLOOKUP(E173,Danh_muc_VL_DC_TB!$A$69:$D$79,4)</f>
        <v>0,4 kW/h</v>
      </c>
      <c r="H173" s="182">
        <v>4.7999999999999996E-3</v>
      </c>
      <c r="I173" s="114">
        <f>Danh_muc_VL_DC_TB!$D$83</f>
        <v>2092</v>
      </c>
      <c r="J173" s="114">
        <f t="shared" si="26"/>
        <v>10</v>
      </c>
    </row>
    <row r="174" spans="1:10" x14ac:dyDescent="0.25">
      <c r="A174" s="174"/>
      <c r="B174" s="100"/>
      <c r="C174" s="146"/>
      <c r="D174" s="146"/>
      <c r="E174" s="178">
        <v>11</v>
      </c>
      <c r="F174" s="179" t="str">
        <f>VLOOKUP(E174,Danh_muc_VL_DC_TB!$A$69:$D$79,2)</f>
        <v>Quạt trần</v>
      </c>
      <c r="G174" s="179" t="str">
        <f>VLOOKUP(E174,Danh_muc_VL_DC_TB!$A$69:$D$79,4)</f>
        <v>0,1 kW/h</v>
      </c>
      <c r="H174" s="182">
        <v>4.7999999999999996E-3</v>
      </c>
      <c r="I174" s="114">
        <f>Danh_muc_VL_DC_TB!$D$83</f>
        <v>2092</v>
      </c>
      <c r="J174" s="114">
        <f t="shared" si="26"/>
        <v>10</v>
      </c>
    </row>
    <row r="175" spans="1:10" x14ac:dyDescent="0.25">
      <c r="A175" s="174"/>
      <c r="B175" s="100"/>
      <c r="C175" s="146"/>
      <c r="D175" s="146"/>
      <c r="E175" s="178">
        <v>10</v>
      </c>
      <c r="F175" s="179" t="str">
        <f>VLOOKUP(E175,Danh_muc_VL_DC_TB!$A$69:$D$79,2)</f>
        <v>Quạt thông gió</v>
      </c>
      <c r="G175" s="179" t="str">
        <f>VLOOKUP(E175,Danh_muc_VL_DC_TB!$A$69:$D$79,4)</f>
        <v>0,04 kW/h</v>
      </c>
      <c r="H175" s="182">
        <v>1.92E-3</v>
      </c>
      <c r="I175" s="114">
        <f>Danh_muc_VL_DC_TB!$D$83</f>
        <v>2092</v>
      </c>
      <c r="J175" s="114">
        <f t="shared" si="26"/>
        <v>4</v>
      </c>
    </row>
    <row r="176" spans="1:10" x14ac:dyDescent="0.25">
      <c r="A176" s="174"/>
      <c r="B176" s="100"/>
      <c r="C176" s="146"/>
      <c r="D176" s="146"/>
      <c r="E176" s="178">
        <v>1</v>
      </c>
      <c r="F176" s="179" t="str">
        <f>VLOOKUP(E176,Danh_muc_VL_DC_TB!$A$69:$D$79,2)</f>
        <v>Bộ đèn neon</v>
      </c>
      <c r="G176" s="179" t="str">
        <f>VLOOKUP(E176,Danh_muc_VL_DC_TB!$A$69:$D$79,4)</f>
        <v>0,04 kW/h</v>
      </c>
      <c r="H176" s="182">
        <v>1.056E-2</v>
      </c>
      <c r="I176" s="114">
        <f>Danh_muc_VL_DC_TB!$D$83</f>
        <v>2092</v>
      </c>
      <c r="J176" s="114">
        <f t="shared" si="26"/>
        <v>22</v>
      </c>
    </row>
    <row r="177" spans="1:10" x14ac:dyDescent="0.25">
      <c r="A177" s="174"/>
      <c r="B177" s="100"/>
      <c r="C177" s="146"/>
      <c r="D177" s="146"/>
      <c r="E177" s="178"/>
      <c r="F177" s="179" t="s">
        <v>469</v>
      </c>
      <c r="G177" s="178"/>
      <c r="H177" s="182"/>
      <c r="I177" s="114"/>
      <c r="J177" s="114">
        <f>SUM(J172:J176)</f>
        <v>207</v>
      </c>
    </row>
    <row r="178" spans="1:10" ht="31.5" x14ac:dyDescent="0.25">
      <c r="A178" s="174"/>
      <c r="B178" s="100"/>
      <c r="C178" s="146"/>
      <c r="D178" s="146"/>
      <c r="E178" s="178"/>
      <c r="F178" s="179" t="s">
        <v>468</v>
      </c>
      <c r="G178" s="178"/>
      <c r="H178" s="182">
        <v>4.9439999999999996E-3</v>
      </c>
      <c r="I178" s="114"/>
      <c r="J178" s="114">
        <f>ROUND(J177*H178,0)</f>
        <v>1</v>
      </c>
    </row>
    <row r="179" spans="1:10" ht="78.75" x14ac:dyDescent="0.25">
      <c r="A179" s="170" t="s">
        <v>208</v>
      </c>
      <c r="B179" s="100" t="s">
        <v>46</v>
      </c>
      <c r="C179" s="145" t="s">
        <v>47</v>
      </c>
      <c r="D179" s="145"/>
      <c r="E179" s="178"/>
      <c r="F179" s="179"/>
      <c r="G179" s="178"/>
      <c r="H179" s="182"/>
      <c r="I179" s="114"/>
      <c r="J179" s="114">
        <f>SUM(J186,J187)</f>
        <v>352</v>
      </c>
    </row>
    <row r="180" spans="1:10" ht="31.5" x14ac:dyDescent="0.25">
      <c r="A180" s="170"/>
      <c r="B180" s="100"/>
      <c r="C180" s="145"/>
      <c r="D180" s="145"/>
      <c r="E180" s="178">
        <v>3</v>
      </c>
      <c r="F180" s="179" t="str">
        <f>VLOOKUP(E180,Danh_muc_VL_DC_TB!$A$69:$D$79,2)</f>
        <v>Máy điều hòa nhiệt độ 12.000 BTU</v>
      </c>
      <c r="G180" s="179" t="str">
        <f>VLOOKUP(E180,Danh_muc_VL_DC_TB!$A$69:$D$79,4)</f>
        <v>2,2 kW/h</v>
      </c>
      <c r="H180" s="182">
        <v>7.0400000000000004E-2</v>
      </c>
      <c r="I180" s="114">
        <f>Danh_muc_VL_DC_TB!$D$83</f>
        <v>2092</v>
      </c>
      <c r="J180" s="114">
        <f t="shared" ref="J180:J181" si="27">ROUND(H180*I180,0)</f>
        <v>147</v>
      </c>
    </row>
    <row r="181" spans="1:10" x14ac:dyDescent="0.25">
      <c r="A181" s="170"/>
      <c r="B181" s="100"/>
      <c r="C181" s="145"/>
      <c r="D181" s="145"/>
      <c r="E181" s="178">
        <v>8</v>
      </c>
      <c r="F181" s="179" t="str">
        <f>VLOOKUP(E181,Danh_muc_VL_DC_TB!$A$69:$D$79,2)</f>
        <v>Máy vi tính PC</v>
      </c>
      <c r="G181" s="179" t="str">
        <f>VLOOKUP(E181,Danh_muc_VL_DC_TB!$A$69:$D$79,4)</f>
        <v>0,4 kW/h</v>
      </c>
      <c r="H181" s="182">
        <v>5.7599999999999998E-2</v>
      </c>
      <c r="I181" s="114">
        <f>Danh_muc_VL_DC_TB!$D$83</f>
        <v>2092</v>
      </c>
      <c r="J181" s="114">
        <f t="shared" si="27"/>
        <v>120</v>
      </c>
    </row>
    <row r="182" spans="1:10" ht="31.5" x14ac:dyDescent="0.25">
      <c r="A182" s="170"/>
      <c r="B182" s="100"/>
      <c r="C182" s="145"/>
      <c r="D182" s="145"/>
      <c r="E182" s="178">
        <v>2</v>
      </c>
      <c r="F182" s="179" t="str">
        <f>VLOOKUP(E182,Danh_muc_VL_DC_TB!$A$69:$D$79,2)</f>
        <v>Bộ máy chủ lưu trữ số liệu</v>
      </c>
      <c r="G182" s="179" t="str">
        <f>VLOOKUP(E182,Danh_muc_VL_DC_TB!$A$69:$D$79,4)</f>
        <v>0,4 kW/h</v>
      </c>
      <c r="H182" s="182">
        <v>9.6000000000000002E-4</v>
      </c>
      <c r="I182" s="114">
        <f>Danh_muc_VL_DC_TB!$D$83</f>
        <v>2092</v>
      </c>
      <c r="J182" s="114">
        <f t="shared" ref="J182" si="28">ROUND(H182*I182,0)</f>
        <v>2</v>
      </c>
    </row>
    <row r="183" spans="1:10" x14ac:dyDescent="0.25">
      <c r="A183" s="174"/>
      <c r="B183" s="100"/>
      <c r="C183" s="146"/>
      <c r="D183" s="146"/>
      <c r="E183" s="178">
        <v>11</v>
      </c>
      <c r="F183" s="179" t="str">
        <f>VLOOKUP(E183,Danh_muc_VL_DC_TB!$A$69:$D$79,2)</f>
        <v>Quạt trần</v>
      </c>
      <c r="G183" s="179" t="str">
        <f>VLOOKUP(E183,Danh_muc_VL_DC_TB!$A$69:$D$79,4)</f>
        <v>0,1 kW/h</v>
      </c>
      <c r="H183" s="182">
        <v>1.848E-2</v>
      </c>
      <c r="I183" s="114">
        <f>Danh_muc_VL_DC_TB!$D$83</f>
        <v>2092</v>
      </c>
      <c r="J183" s="114">
        <f t="shared" ref="J183:J185" si="29">ROUND(H183*I183,0)</f>
        <v>39</v>
      </c>
    </row>
    <row r="184" spans="1:10" x14ac:dyDescent="0.25">
      <c r="A184" s="174"/>
      <c r="B184" s="100"/>
      <c r="C184" s="146"/>
      <c r="D184" s="146"/>
      <c r="E184" s="178">
        <v>10</v>
      </c>
      <c r="F184" s="179" t="str">
        <f>VLOOKUP(E184,Danh_muc_VL_DC_TB!$A$69:$D$79,2)</f>
        <v>Quạt thông gió</v>
      </c>
      <c r="G184" s="179" t="str">
        <f>VLOOKUP(E184,Danh_muc_VL_DC_TB!$A$69:$D$79,4)</f>
        <v>0,04 kW/h</v>
      </c>
      <c r="H184" s="182">
        <v>1.248E-2</v>
      </c>
      <c r="I184" s="114">
        <f>Danh_muc_VL_DC_TB!$D$83</f>
        <v>2092</v>
      </c>
      <c r="J184" s="114">
        <f t="shared" si="29"/>
        <v>26</v>
      </c>
    </row>
    <row r="185" spans="1:10" x14ac:dyDescent="0.25">
      <c r="A185" s="174"/>
      <c r="B185" s="100"/>
      <c r="C185" s="146"/>
      <c r="D185" s="146"/>
      <c r="E185" s="178">
        <v>1</v>
      </c>
      <c r="F185" s="179" t="str">
        <f>VLOOKUP(E185,Danh_muc_VL_DC_TB!$A$69:$D$79,2)</f>
        <v>Bộ đèn neon</v>
      </c>
      <c r="G185" s="179" t="str">
        <f>VLOOKUP(E185,Danh_muc_VL_DC_TB!$A$69:$D$79,4)</f>
        <v>0,04 kW/h</v>
      </c>
      <c r="H185" s="182">
        <v>7.3920000000000001E-3</v>
      </c>
      <c r="I185" s="114">
        <f>Danh_muc_VL_DC_TB!$D$83</f>
        <v>2092</v>
      </c>
      <c r="J185" s="114">
        <f t="shared" si="29"/>
        <v>15</v>
      </c>
    </row>
    <row r="186" spans="1:10" x14ac:dyDescent="0.25">
      <c r="A186" s="174"/>
      <c r="B186" s="100"/>
      <c r="C186" s="146"/>
      <c r="D186" s="146"/>
      <c r="E186" s="178"/>
      <c r="F186" s="179" t="s">
        <v>469</v>
      </c>
      <c r="G186" s="178"/>
      <c r="H186" s="182"/>
      <c r="I186" s="114"/>
      <c r="J186" s="114">
        <f>SUM(J180:J185)</f>
        <v>349</v>
      </c>
    </row>
    <row r="187" spans="1:10" ht="31.5" x14ac:dyDescent="0.25">
      <c r="A187" s="174"/>
      <c r="B187" s="100"/>
      <c r="C187" s="146"/>
      <c r="D187" s="146"/>
      <c r="E187" s="178"/>
      <c r="F187" s="179" t="s">
        <v>468</v>
      </c>
      <c r="G187" s="178"/>
      <c r="H187" s="182">
        <v>8.3656000000000008E-3</v>
      </c>
      <c r="I187" s="114"/>
      <c r="J187" s="114">
        <f>ROUND(J186*H187,0)</f>
        <v>3</v>
      </c>
    </row>
    <row r="188" spans="1:10" x14ac:dyDescent="0.25">
      <c r="A188" s="237" t="s">
        <v>215</v>
      </c>
      <c r="B188" s="238" t="s">
        <v>433</v>
      </c>
      <c r="C188" s="242" t="s">
        <v>19</v>
      </c>
      <c r="D188" s="145" t="s">
        <v>20</v>
      </c>
      <c r="E188" s="178"/>
      <c r="F188" s="179"/>
      <c r="G188" s="178"/>
      <c r="H188" s="182"/>
      <c r="I188" s="114"/>
      <c r="J188" s="114"/>
    </row>
    <row r="189" spans="1:10" x14ac:dyDescent="0.25">
      <c r="A189" s="237"/>
      <c r="B189" s="238"/>
      <c r="C189" s="242"/>
      <c r="D189" s="145" t="s">
        <v>21</v>
      </c>
      <c r="E189" s="178"/>
      <c r="F189" s="179"/>
      <c r="G189" s="178"/>
      <c r="H189" s="182"/>
      <c r="I189" s="114"/>
      <c r="J189" s="114"/>
    </row>
    <row r="190" spans="1:10" x14ac:dyDescent="0.25">
      <c r="A190" s="237"/>
      <c r="B190" s="238"/>
      <c r="C190" s="242"/>
      <c r="D190" s="145" t="s">
        <v>22</v>
      </c>
      <c r="E190" s="178"/>
      <c r="F190" s="179"/>
      <c r="G190" s="178"/>
      <c r="H190" s="182"/>
      <c r="I190" s="114"/>
      <c r="J190" s="114"/>
    </row>
    <row r="191" spans="1:10" ht="27.75" customHeight="1" x14ac:dyDescent="0.25">
      <c r="A191" s="243" t="s">
        <v>304</v>
      </c>
      <c r="B191" s="222" t="s">
        <v>298</v>
      </c>
      <c r="C191" s="225" t="s">
        <v>19</v>
      </c>
      <c r="D191" s="145" t="s">
        <v>20</v>
      </c>
      <c r="E191" s="178"/>
      <c r="F191" s="179"/>
      <c r="G191" s="178"/>
      <c r="H191" s="182"/>
      <c r="I191" s="114"/>
      <c r="J191" s="114"/>
    </row>
    <row r="192" spans="1:10" ht="27.75" customHeight="1" x14ac:dyDescent="0.25">
      <c r="A192" s="220"/>
      <c r="B192" s="223"/>
      <c r="C192" s="226"/>
      <c r="D192" s="145" t="s">
        <v>21</v>
      </c>
      <c r="E192" s="178"/>
      <c r="F192" s="179"/>
      <c r="G192" s="178"/>
      <c r="H192" s="182"/>
      <c r="I192" s="114"/>
      <c r="J192" s="114"/>
    </row>
    <row r="193" spans="1:10" ht="27.75" customHeight="1" x14ac:dyDescent="0.25">
      <c r="A193" s="220"/>
      <c r="B193" s="223"/>
      <c r="C193" s="226"/>
      <c r="D193" s="145" t="s">
        <v>22</v>
      </c>
      <c r="E193" s="178"/>
      <c r="F193" s="179"/>
      <c r="G193" s="178"/>
      <c r="H193" s="182"/>
      <c r="I193" s="114"/>
      <c r="J193" s="114"/>
    </row>
    <row r="194" spans="1:10" ht="27.75" customHeight="1" x14ac:dyDescent="0.25">
      <c r="A194" s="243" t="s">
        <v>305</v>
      </c>
      <c r="B194" s="222" t="s">
        <v>299</v>
      </c>
      <c r="C194" s="225" t="s">
        <v>19</v>
      </c>
      <c r="D194" s="145" t="s">
        <v>20</v>
      </c>
      <c r="E194" s="178"/>
      <c r="F194" s="179"/>
      <c r="G194" s="178"/>
      <c r="H194" s="182"/>
      <c r="I194" s="114"/>
      <c r="J194" s="114"/>
    </row>
    <row r="195" spans="1:10" ht="27.75" customHeight="1" x14ac:dyDescent="0.25">
      <c r="A195" s="220"/>
      <c r="B195" s="223"/>
      <c r="C195" s="226"/>
      <c r="D195" s="145" t="s">
        <v>21</v>
      </c>
      <c r="E195" s="178"/>
      <c r="F195" s="179"/>
      <c r="G195" s="178"/>
      <c r="H195" s="182"/>
      <c r="I195" s="114"/>
      <c r="J195" s="114"/>
    </row>
    <row r="196" spans="1:10" ht="27.75" customHeight="1" x14ac:dyDescent="0.25">
      <c r="A196" s="220"/>
      <c r="B196" s="223"/>
      <c r="C196" s="226"/>
      <c r="D196" s="145" t="s">
        <v>22</v>
      </c>
      <c r="E196" s="178"/>
      <c r="F196" s="179"/>
      <c r="G196" s="178"/>
      <c r="H196" s="182"/>
      <c r="I196" s="114"/>
      <c r="J196" s="114"/>
    </row>
    <row r="197" spans="1:10" ht="47.25" x14ac:dyDescent="0.25">
      <c r="A197" s="170" t="s">
        <v>216</v>
      </c>
      <c r="B197" s="100" t="s">
        <v>434</v>
      </c>
      <c r="C197" s="145" t="s">
        <v>45</v>
      </c>
      <c r="D197" s="145"/>
      <c r="E197" s="178"/>
      <c r="F197" s="179"/>
      <c r="G197" s="178"/>
      <c r="H197" s="182"/>
      <c r="I197" s="114"/>
      <c r="J197" s="114">
        <f>SUM(J201,J202)</f>
        <v>189</v>
      </c>
    </row>
    <row r="198" spans="1:10" x14ac:dyDescent="0.25">
      <c r="A198" s="174"/>
      <c r="B198" s="100"/>
      <c r="C198" s="146"/>
      <c r="D198" s="146"/>
      <c r="E198" s="178">
        <v>11</v>
      </c>
      <c r="F198" s="179" t="str">
        <f>VLOOKUP(E198,Danh_muc_VL_DC_TB!$A$69:$D$79,2)</f>
        <v>Quạt trần</v>
      </c>
      <c r="G198" s="179" t="str">
        <f>VLOOKUP(E198,Danh_muc_VL_DC_TB!$A$69:$D$79,4)</f>
        <v>0,1 kW/h</v>
      </c>
      <c r="H198" s="182">
        <v>2.496E-2</v>
      </c>
      <c r="I198" s="114">
        <f>Danh_muc_VL_DC_TB!$D$83</f>
        <v>2092</v>
      </c>
      <c r="J198" s="114">
        <f t="shared" ref="J198:J200" si="30">ROUND(H198*I198,0)</f>
        <v>52</v>
      </c>
    </row>
    <row r="199" spans="1:10" x14ac:dyDescent="0.25">
      <c r="A199" s="174"/>
      <c r="B199" s="100"/>
      <c r="C199" s="146"/>
      <c r="D199" s="146"/>
      <c r="E199" s="178">
        <v>10</v>
      </c>
      <c r="F199" s="179" t="str">
        <f>VLOOKUP(E199,Danh_muc_VL_DC_TB!$A$69:$D$79,2)</f>
        <v>Quạt thông gió</v>
      </c>
      <c r="G199" s="179" t="str">
        <f>VLOOKUP(E199,Danh_muc_VL_DC_TB!$A$69:$D$79,4)</f>
        <v>0,04 kW/h</v>
      </c>
      <c r="H199" s="182">
        <v>9.9839999999999998E-3</v>
      </c>
      <c r="I199" s="114">
        <f>Danh_muc_VL_DC_TB!$D$83</f>
        <v>2092</v>
      </c>
      <c r="J199" s="114">
        <f t="shared" si="30"/>
        <v>21</v>
      </c>
    </row>
    <row r="200" spans="1:10" x14ac:dyDescent="0.25">
      <c r="A200" s="174"/>
      <c r="B200" s="100"/>
      <c r="C200" s="146"/>
      <c r="D200" s="146"/>
      <c r="E200" s="178">
        <v>1</v>
      </c>
      <c r="F200" s="179" t="str">
        <f>VLOOKUP(E200,Danh_muc_VL_DC_TB!$A$69:$D$79,2)</f>
        <v>Bộ đèn neon</v>
      </c>
      <c r="G200" s="179" t="str">
        <f>VLOOKUP(E200,Danh_muc_VL_DC_TB!$A$69:$D$79,4)</f>
        <v>0,04 kW/h</v>
      </c>
      <c r="H200" s="182">
        <v>5.4912000000000002E-2</v>
      </c>
      <c r="I200" s="114">
        <f>Danh_muc_VL_DC_TB!$D$83</f>
        <v>2092</v>
      </c>
      <c r="J200" s="114">
        <f t="shared" si="30"/>
        <v>115</v>
      </c>
    </row>
    <row r="201" spans="1:10" x14ac:dyDescent="0.25">
      <c r="A201" s="174"/>
      <c r="B201" s="100"/>
      <c r="C201" s="146"/>
      <c r="D201" s="146"/>
      <c r="E201" s="178"/>
      <c r="F201" s="179" t="s">
        <v>469</v>
      </c>
      <c r="G201" s="178"/>
      <c r="H201" s="182"/>
      <c r="I201" s="114"/>
      <c r="J201" s="114">
        <f>SUM(J198:J200)</f>
        <v>188</v>
      </c>
    </row>
    <row r="202" spans="1:10" ht="31.5" x14ac:dyDescent="0.25">
      <c r="A202" s="174"/>
      <c r="B202" s="100"/>
      <c r="C202" s="146"/>
      <c r="D202" s="146"/>
      <c r="E202" s="178"/>
      <c r="F202" s="179" t="s">
        <v>468</v>
      </c>
      <c r="G202" s="178"/>
      <c r="H202" s="182">
        <v>4.4927999999999999E-3</v>
      </c>
      <c r="I202" s="114"/>
      <c r="J202" s="114">
        <f>ROUND(J201*H202,0)</f>
        <v>1</v>
      </c>
    </row>
    <row r="203" spans="1:10" ht="47.25" x14ac:dyDescent="0.25">
      <c r="A203" s="170" t="s">
        <v>217</v>
      </c>
      <c r="B203" s="100" t="s">
        <v>49</v>
      </c>
      <c r="C203" s="145" t="s">
        <v>29</v>
      </c>
      <c r="D203" s="145"/>
      <c r="E203" s="178"/>
      <c r="F203" s="179"/>
      <c r="G203" s="178"/>
      <c r="H203" s="182"/>
      <c r="I203" s="114"/>
      <c r="J203" s="114"/>
    </row>
    <row r="204" spans="1:10" ht="31.5" x14ac:dyDescent="0.25">
      <c r="A204" s="173" t="s">
        <v>218</v>
      </c>
      <c r="B204" s="105" t="s">
        <v>50</v>
      </c>
      <c r="C204" s="101"/>
      <c r="D204" s="101"/>
      <c r="E204" s="178"/>
      <c r="F204" s="179"/>
      <c r="G204" s="178"/>
      <c r="H204" s="182"/>
      <c r="I204" s="114"/>
      <c r="J204" s="114"/>
    </row>
    <row r="205" spans="1:10" ht="31.5" x14ac:dyDescent="0.25">
      <c r="A205" s="170" t="s">
        <v>219</v>
      </c>
      <c r="B205" s="100" t="s">
        <v>50</v>
      </c>
      <c r="C205" s="146" t="s">
        <v>51</v>
      </c>
      <c r="D205" s="145"/>
      <c r="E205" s="178"/>
      <c r="F205" s="179"/>
      <c r="G205" s="178"/>
      <c r="H205" s="182"/>
      <c r="I205" s="114"/>
      <c r="J205" s="114">
        <f>SUM(J212,J213)</f>
        <v>1265</v>
      </c>
    </row>
    <row r="206" spans="1:10" ht="31.5" x14ac:dyDescent="0.25">
      <c r="A206" s="170"/>
      <c r="B206" s="100"/>
      <c r="C206" s="145"/>
      <c r="D206" s="145"/>
      <c r="E206" s="178">
        <v>3</v>
      </c>
      <c r="F206" s="179" t="str">
        <f>VLOOKUP(E206,Danh_muc_VL_DC_TB!$A$69:$D$79,2)</f>
        <v>Máy điều hòa nhiệt độ 12.000 BTU</v>
      </c>
      <c r="G206" s="179" t="str">
        <f>VLOOKUP(E206,Danh_muc_VL_DC_TB!$A$69:$D$79,4)</f>
        <v>2,2 kW/h</v>
      </c>
      <c r="H206" s="182">
        <v>0.35199999999999998</v>
      </c>
      <c r="I206" s="114">
        <f>Danh_muc_VL_DC_TB!$D$83</f>
        <v>2092</v>
      </c>
      <c r="J206" s="114">
        <f t="shared" ref="J206:J209" si="31">ROUND(H206*I206,0)</f>
        <v>736</v>
      </c>
    </row>
    <row r="207" spans="1:10" x14ac:dyDescent="0.25">
      <c r="A207" s="174"/>
      <c r="B207" s="100"/>
      <c r="C207" s="146"/>
      <c r="D207" s="146"/>
      <c r="E207" s="178">
        <v>11</v>
      </c>
      <c r="F207" s="179" t="str">
        <f>VLOOKUP(E207,Danh_muc_VL_DC_TB!$A$69:$D$79,2)</f>
        <v>Quạt trần</v>
      </c>
      <c r="G207" s="179" t="str">
        <f>VLOOKUP(E207,Danh_muc_VL_DC_TB!$A$69:$D$79,4)</f>
        <v>0,1 kW/h</v>
      </c>
      <c r="H207" s="182">
        <v>1.6E-2</v>
      </c>
      <c r="I207" s="114">
        <f>Danh_muc_VL_DC_TB!$D$83</f>
        <v>2092</v>
      </c>
      <c r="J207" s="114">
        <f t="shared" si="31"/>
        <v>33</v>
      </c>
    </row>
    <row r="208" spans="1:10" x14ac:dyDescent="0.25">
      <c r="A208" s="174"/>
      <c r="B208" s="100"/>
      <c r="C208" s="146"/>
      <c r="D208" s="146"/>
      <c r="E208" s="178">
        <v>10</v>
      </c>
      <c r="F208" s="179" t="str">
        <f>VLOOKUP(E208,Danh_muc_VL_DC_TB!$A$69:$D$79,2)</f>
        <v>Quạt thông gió</v>
      </c>
      <c r="G208" s="179" t="str">
        <f>VLOOKUP(E208,Danh_muc_VL_DC_TB!$A$69:$D$79,4)</f>
        <v>0,04 kW/h</v>
      </c>
      <c r="H208" s="182">
        <v>6.4000000000000003E-3</v>
      </c>
      <c r="I208" s="114">
        <f>Danh_muc_VL_DC_TB!$D$83</f>
        <v>2092</v>
      </c>
      <c r="J208" s="114">
        <f t="shared" si="31"/>
        <v>13</v>
      </c>
    </row>
    <row r="209" spans="1:10" x14ac:dyDescent="0.25">
      <c r="A209" s="174"/>
      <c r="B209" s="100"/>
      <c r="C209" s="146"/>
      <c r="D209" s="146"/>
      <c r="E209" s="178">
        <v>1</v>
      </c>
      <c r="F209" s="179" t="str">
        <f>VLOOKUP(E209,Danh_muc_VL_DC_TB!$A$69:$D$79,2)</f>
        <v>Bộ đèn neon</v>
      </c>
      <c r="G209" s="179" t="str">
        <f>VLOOKUP(E209,Danh_muc_VL_DC_TB!$A$69:$D$79,4)</f>
        <v>0,04 kW/h</v>
      </c>
      <c r="H209" s="182">
        <v>4.1599999999999998E-2</v>
      </c>
      <c r="I209" s="114">
        <f>Danh_muc_VL_DC_TB!$D$83</f>
        <v>2092</v>
      </c>
      <c r="J209" s="114">
        <f t="shared" si="31"/>
        <v>87</v>
      </c>
    </row>
    <row r="210" spans="1:10" x14ac:dyDescent="0.25">
      <c r="A210" s="174"/>
      <c r="B210" s="100"/>
      <c r="C210" s="146"/>
      <c r="D210" s="146"/>
      <c r="E210" s="178">
        <v>5</v>
      </c>
      <c r="F210" s="179" t="str">
        <f>VLOOKUP(E210,Danh_muc_VL_DC_TB!$A$69:$D$79,2)</f>
        <v>Máy hút bụi</v>
      </c>
      <c r="G210" s="179" t="str">
        <f>VLOOKUP(E210,Danh_muc_VL_DC_TB!$A$69:$D$79,4)</f>
        <v>2 kW/h</v>
      </c>
      <c r="H210" s="182">
        <v>0.16</v>
      </c>
      <c r="I210" s="114">
        <f>Danh_muc_VL_DC_TB!$D$83</f>
        <v>2092</v>
      </c>
      <c r="J210" s="114">
        <f t="shared" ref="J210:J211" si="32">ROUND(H210*I210,0)</f>
        <v>335</v>
      </c>
    </row>
    <row r="211" spans="1:10" x14ac:dyDescent="0.25">
      <c r="A211" s="174"/>
      <c r="B211" s="100"/>
      <c r="C211" s="146"/>
      <c r="D211" s="146"/>
      <c r="E211" s="178">
        <v>4</v>
      </c>
      <c r="F211" s="179" t="str">
        <f>VLOOKUP(E211,Danh_muc_VL_DC_TB!$A$69:$D$79,2)</f>
        <v>Máy hút ẩm</v>
      </c>
      <c r="G211" s="179" t="str">
        <f>VLOOKUP(E211,Danh_muc_VL_DC_TB!$A$69:$D$79,4)</f>
        <v>1,5 kW/h</v>
      </c>
      <c r="H211" s="182">
        <v>1.2E-2</v>
      </c>
      <c r="I211" s="114">
        <f>Danh_muc_VL_DC_TB!$D$83</f>
        <v>2092</v>
      </c>
      <c r="J211" s="114">
        <f t="shared" si="32"/>
        <v>25</v>
      </c>
    </row>
    <row r="212" spans="1:10" x14ac:dyDescent="0.25">
      <c r="A212" s="174"/>
      <c r="B212" s="100"/>
      <c r="C212" s="146"/>
      <c r="D212" s="146"/>
      <c r="E212" s="178"/>
      <c r="F212" s="179" t="s">
        <v>469</v>
      </c>
      <c r="G212" s="178"/>
      <c r="H212" s="182"/>
      <c r="I212" s="114"/>
      <c r="J212" s="114">
        <f>SUM(J206:J211)</f>
        <v>1229</v>
      </c>
    </row>
    <row r="213" spans="1:10" ht="31.5" x14ac:dyDescent="0.25">
      <c r="A213" s="174"/>
      <c r="B213" s="100"/>
      <c r="C213" s="146"/>
      <c r="D213" s="146"/>
      <c r="E213" s="178"/>
      <c r="F213" s="179" t="s">
        <v>468</v>
      </c>
      <c r="G213" s="178"/>
      <c r="H213" s="182">
        <v>2.9399999999999999E-2</v>
      </c>
      <c r="I213" s="114"/>
      <c r="J213" s="114">
        <f>ROUND(J212*H213,0)</f>
        <v>36</v>
      </c>
    </row>
    <row r="214" spans="1:10" ht="31.5" x14ac:dyDescent="0.25">
      <c r="A214" s="170" t="s">
        <v>220</v>
      </c>
      <c r="B214" s="100" t="s">
        <v>52</v>
      </c>
      <c r="C214" s="146" t="s">
        <v>53</v>
      </c>
      <c r="D214" s="145"/>
      <c r="E214" s="178"/>
      <c r="F214" s="179"/>
      <c r="G214" s="178"/>
      <c r="H214" s="182"/>
      <c r="I214" s="114"/>
      <c r="J214" s="114">
        <f>SUM(J221,J222)</f>
        <v>2292</v>
      </c>
    </row>
    <row r="215" spans="1:10" ht="31.5" x14ac:dyDescent="0.25">
      <c r="A215" s="170"/>
      <c r="B215" s="100"/>
      <c r="C215" s="145"/>
      <c r="D215" s="145"/>
      <c r="E215" s="178">
        <v>3</v>
      </c>
      <c r="F215" s="179" t="str">
        <f>VLOOKUP(E215,Danh_muc_VL_DC_TB!$A$69:$D$79,2)</f>
        <v>Máy điều hòa nhiệt độ 12.000 BTU</v>
      </c>
      <c r="G215" s="179" t="str">
        <f>VLOOKUP(E215,Danh_muc_VL_DC_TB!$A$69:$D$79,4)</f>
        <v>2,2 kW/h</v>
      </c>
      <c r="H215" s="182">
        <v>0.52800000000000002</v>
      </c>
      <c r="I215" s="114">
        <f>Danh_muc_VL_DC_TB!$D$83</f>
        <v>2092</v>
      </c>
      <c r="J215" s="114">
        <f t="shared" ref="J215" si="33">ROUND(H215*I215,0)</f>
        <v>1105</v>
      </c>
    </row>
    <row r="216" spans="1:10" x14ac:dyDescent="0.25">
      <c r="A216" s="170"/>
      <c r="B216" s="100"/>
      <c r="C216" s="145"/>
      <c r="D216" s="145"/>
      <c r="E216" s="178">
        <v>8</v>
      </c>
      <c r="F216" s="179" t="str">
        <f>VLOOKUP(E216,Danh_muc_VL_DC_TB!$A$69:$D$79,2)</f>
        <v>Máy vi tính PC</v>
      </c>
      <c r="G216" s="179" t="str">
        <f>VLOOKUP(E216,Danh_muc_VL_DC_TB!$A$69:$D$79,4)</f>
        <v>0,4 kW/h</v>
      </c>
      <c r="H216" s="182">
        <v>0.38400000000000001</v>
      </c>
      <c r="I216" s="114">
        <f>Danh_muc_VL_DC_TB!$D$83</f>
        <v>2092</v>
      </c>
      <c r="J216" s="114">
        <f t="shared" ref="J216:J220" si="34">ROUND(H216*I216,0)</f>
        <v>803</v>
      </c>
    </row>
    <row r="217" spans="1:10" x14ac:dyDescent="0.25">
      <c r="A217" s="170"/>
      <c r="B217" s="100"/>
      <c r="C217" s="145"/>
      <c r="D217" s="145"/>
      <c r="E217" s="178">
        <v>7</v>
      </c>
      <c r="F217" s="179" t="str">
        <f>VLOOKUP(E217,Danh_muc_VL_DC_TB!$A$69:$D$79,2)</f>
        <v>Máy in A4</v>
      </c>
      <c r="G217" s="179" t="str">
        <f>VLOOKUP(E217,Danh_muc_VL_DC_TB!$A$69:$D$79,4)</f>
        <v>0,4 kW/h</v>
      </c>
      <c r="H217" s="182">
        <v>3.2000000000000001E-2</v>
      </c>
      <c r="I217" s="114">
        <f>Danh_muc_VL_DC_TB!$D$83</f>
        <v>2092</v>
      </c>
      <c r="J217" s="114">
        <f t="shared" si="34"/>
        <v>67</v>
      </c>
    </row>
    <row r="218" spans="1:10" x14ac:dyDescent="0.25">
      <c r="A218" s="174"/>
      <c r="B218" s="100"/>
      <c r="C218" s="146"/>
      <c r="D218" s="146"/>
      <c r="E218" s="178">
        <v>11</v>
      </c>
      <c r="F218" s="179" t="str">
        <f>VLOOKUP(E218,Danh_muc_VL_DC_TB!$A$69:$D$79,2)</f>
        <v>Quạt trần</v>
      </c>
      <c r="G218" s="179" t="str">
        <f>VLOOKUP(E218,Danh_muc_VL_DC_TB!$A$69:$D$79,4)</f>
        <v>0,1 kW/h</v>
      </c>
      <c r="H218" s="182">
        <v>2.5600000000000001E-2</v>
      </c>
      <c r="I218" s="114">
        <f>Danh_muc_VL_DC_TB!$D$83</f>
        <v>2092</v>
      </c>
      <c r="J218" s="114">
        <f t="shared" si="34"/>
        <v>54</v>
      </c>
    </row>
    <row r="219" spans="1:10" x14ac:dyDescent="0.25">
      <c r="A219" s="174"/>
      <c r="B219" s="100"/>
      <c r="C219" s="146"/>
      <c r="D219" s="146"/>
      <c r="E219" s="178">
        <v>10</v>
      </c>
      <c r="F219" s="179" t="str">
        <f>VLOOKUP(E219,Danh_muc_VL_DC_TB!$A$69:$D$79,2)</f>
        <v>Quạt thông gió</v>
      </c>
      <c r="G219" s="179" t="str">
        <f>VLOOKUP(E219,Danh_muc_VL_DC_TB!$A$69:$D$79,4)</f>
        <v>0,04 kW/h</v>
      </c>
      <c r="H219" s="182">
        <v>1.0240000000000001E-2</v>
      </c>
      <c r="I219" s="114">
        <f>Danh_muc_VL_DC_TB!$D$83</f>
        <v>2092</v>
      </c>
      <c r="J219" s="114">
        <f t="shared" si="34"/>
        <v>21</v>
      </c>
    </row>
    <row r="220" spans="1:10" x14ac:dyDescent="0.25">
      <c r="A220" s="174"/>
      <c r="B220" s="100"/>
      <c r="C220" s="146"/>
      <c r="D220" s="146"/>
      <c r="E220" s="178">
        <v>1</v>
      </c>
      <c r="F220" s="179" t="str">
        <f>VLOOKUP(E220,Danh_muc_VL_DC_TB!$A$69:$D$79,2)</f>
        <v>Bộ đèn neon</v>
      </c>
      <c r="G220" s="179" t="str">
        <f>VLOOKUP(E220,Danh_muc_VL_DC_TB!$A$69:$D$79,4)</f>
        <v>0,04 kW/h</v>
      </c>
      <c r="H220" s="182">
        <v>6.1440000000000002E-2</v>
      </c>
      <c r="I220" s="114">
        <f>Danh_muc_VL_DC_TB!$D$83</f>
        <v>2092</v>
      </c>
      <c r="J220" s="114">
        <f t="shared" si="34"/>
        <v>129</v>
      </c>
    </row>
    <row r="221" spans="1:10" x14ac:dyDescent="0.25">
      <c r="A221" s="174"/>
      <c r="B221" s="100"/>
      <c r="C221" s="146"/>
      <c r="D221" s="146"/>
      <c r="E221" s="178"/>
      <c r="F221" s="179" t="s">
        <v>469</v>
      </c>
      <c r="G221" s="178"/>
      <c r="H221" s="182"/>
      <c r="I221" s="114"/>
      <c r="J221" s="114">
        <f>SUM(J215:J220)</f>
        <v>2179</v>
      </c>
    </row>
    <row r="222" spans="1:10" ht="31.5" x14ac:dyDescent="0.25">
      <c r="A222" s="174"/>
      <c r="B222" s="100"/>
      <c r="C222" s="146"/>
      <c r="D222" s="146"/>
      <c r="E222" s="178"/>
      <c r="F222" s="179" t="s">
        <v>468</v>
      </c>
      <c r="G222" s="178"/>
      <c r="H222" s="182">
        <v>5.2063999999999999E-2</v>
      </c>
      <c r="I222" s="114"/>
      <c r="J222" s="114">
        <f>ROUND(J221*H222,0)</f>
        <v>113</v>
      </c>
    </row>
    <row r="223" spans="1:10" ht="31.5" x14ac:dyDescent="0.25">
      <c r="A223" s="173" t="s">
        <v>221</v>
      </c>
      <c r="B223" s="105" t="s">
        <v>54</v>
      </c>
      <c r="C223" s="101"/>
      <c r="D223" s="101"/>
      <c r="E223" s="178"/>
      <c r="F223" s="179"/>
      <c r="G223" s="178"/>
      <c r="H223" s="182"/>
      <c r="I223" s="114"/>
      <c r="J223" s="114"/>
    </row>
    <row r="224" spans="1:10" ht="31.5" x14ac:dyDescent="0.25">
      <c r="A224" s="170" t="s">
        <v>222</v>
      </c>
      <c r="B224" s="100" t="s">
        <v>54</v>
      </c>
      <c r="C224" s="146" t="s">
        <v>27</v>
      </c>
      <c r="D224" s="145"/>
      <c r="E224" s="178"/>
      <c r="F224" s="179"/>
      <c r="G224" s="178"/>
      <c r="H224" s="182"/>
      <c r="I224" s="114"/>
      <c r="J224" s="114">
        <f>SUM(J230,J231)</f>
        <v>216</v>
      </c>
    </row>
    <row r="225" spans="1:10" x14ac:dyDescent="0.25">
      <c r="A225" s="170"/>
      <c r="B225" s="100"/>
      <c r="C225" s="145"/>
      <c r="D225" s="145"/>
      <c r="E225" s="178">
        <v>11</v>
      </c>
      <c r="F225" s="179" t="str">
        <f>VLOOKUP(E225,Danh_muc_VL_DC_TB!$A$69:$D$79,2)</f>
        <v>Quạt trần</v>
      </c>
      <c r="G225" s="179" t="str">
        <f>VLOOKUP(E225,Danh_muc_VL_DC_TB!$A$69:$D$79,4)</f>
        <v>0,1 kW/h</v>
      </c>
      <c r="H225" s="182">
        <v>1.6E-2</v>
      </c>
      <c r="I225" s="114">
        <f>Danh_muc_VL_DC_TB!$D$83</f>
        <v>2092</v>
      </c>
      <c r="J225" s="114">
        <f t="shared" ref="J225:J229" si="35">ROUND(H225*I225,0)</f>
        <v>33</v>
      </c>
    </row>
    <row r="226" spans="1:10" x14ac:dyDescent="0.25">
      <c r="A226" s="170"/>
      <c r="B226" s="100"/>
      <c r="C226" s="145"/>
      <c r="D226" s="145"/>
      <c r="E226" s="178">
        <v>10</v>
      </c>
      <c r="F226" s="179" t="str">
        <f>VLOOKUP(E226,Danh_muc_VL_DC_TB!$A$69:$D$79,2)</f>
        <v>Quạt thông gió</v>
      </c>
      <c r="G226" s="179" t="str">
        <f>VLOOKUP(E226,Danh_muc_VL_DC_TB!$A$69:$D$79,4)</f>
        <v>0,04 kW/h</v>
      </c>
      <c r="H226" s="182">
        <v>6.4000000000000003E-3</v>
      </c>
      <c r="I226" s="114">
        <f>Danh_muc_VL_DC_TB!$D$83</f>
        <v>2092</v>
      </c>
      <c r="J226" s="114">
        <f t="shared" si="35"/>
        <v>13</v>
      </c>
    </row>
    <row r="227" spans="1:10" x14ac:dyDescent="0.25">
      <c r="A227" s="170"/>
      <c r="B227" s="100"/>
      <c r="C227" s="145"/>
      <c r="D227" s="145"/>
      <c r="E227" s="178">
        <v>1</v>
      </c>
      <c r="F227" s="179" t="str">
        <f>VLOOKUP(E227,Danh_muc_VL_DC_TB!$A$69:$D$79,2)</f>
        <v>Bộ đèn neon</v>
      </c>
      <c r="G227" s="179" t="str">
        <f>VLOOKUP(E227,Danh_muc_VL_DC_TB!$A$69:$D$79,4)</f>
        <v>0,04 kW/h</v>
      </c>
      <c r="H227" s="182">
        <v>4.1599999999999998E-2</v>
      </c>
      <c r="I227" s="114">
        <f>Danh_muc_VL_DC_TB!$D$83</f>
        <v>2092</v>
      </c>
      <c r="J227" s="114">
        <f t="shared" si="35"/>
        <v>87</v>
      </c>
    </row>
    <row r="228" spans="1:10" x14ac:dyDescent="0.25">
      <c r="A228" s="174"/>
      <c r="B228" s="100"/>
      <c r="C228" s="146"/>
      <c r="D228" s="146"/>
      <c r="E228" s="178">
        <v>5</v>
      </c>
      <c r="F228" s="179" t="str">
        <f>VLOOKUP(E228,Danh_muc_VL_DC_TB!$A$69:$D$79,2)</f>
        <v>Máy hút bụi</v>
      </c>
      <c r="G228" s="179" t="str">
        <f>VLOOKUP(E228,Danh_muc_VL_DC_TB!$A$69:$D$79,4)</f>
        <v>2 kW/h</v>
      </c>
      <c r="H228" s="182">
        <v>2.7199999999999998E-2</v>
      </c>
      <c r="I228" s="114">
        <f>Danh_muc_VL_DC_TB!$D$83</f>
        <v>2092</v>
      </c>
      <c r="J228" s="114">
        <f t="shared" si="35"/>
        <v>57</v>
      </c>
    </row>
    <row r="229" spans="1:10" x14ac:dyDescent="0.25">
      <c r="A229" s="174"/>
      <c r="B229" s="100"/>
      <c r="C229" s="146"/>
      <c r="D229" s="146"/>
      <c r="E229" s="178">
        <v>4</v>
      </c>
      <c r="F229" s="179" t="str">
        <f>VLOOKUP(E229,Danh_muc_VL_DC_TB!$A$69:$D$79,2)</f>
        <v>Máy hút ẩm</v>
      </c>
      <c r="G229" s="179" t="str">
        <f>VLOOKUP(E229,Danh_muc_VL_DC_TB!$A$69:$D$79,4)</f>
        <v>1,5 kW/h</v>
      </c>
      <c r="H229" s="182">
        <v>1.2E-2</v>
      </c>
      <c r="I229" s="114">
        <f>Danh_muc_VL_DC_TB!$D$83</f>
        <v>2092</v>
      </c>
      <c r="J229" s="114">
        <f t="shared" si="35"/>
        <v>25</v>
      </c>
    </row>
    <row r="230" spans="1:10" x14ac:dyDescent="0.25">
      <c r="A230" s="174"/>
      <c r="B230" s="100"/>
      <c r="C230" s="146"/>
      <c r="D230" s="146"/>
      <c r="E230" s="178"/>
      <c r="F230" s="179" t="s">
        <v>469</v>
      </c>
      <c r="G230" s="178"/>
      <c r="H230" s="182"/>
      <c r="I230" s="114"/>
      <c r="J230" s="114">
        <f>SUM(J225:J229)</f>
        <v>215</v>
      </c>
    </row>
    <row r="231" spans="1:10" ht="31.5" x14ac:dyDescent="0.25">
      <c r="A231" s="174"/>
      <c r="B231" s="100"/>
      <c r="C231" s="146"/>
      <c r="D231" s="146"/>
      <c r="E231" s="178"/>
      <c r="F231" s="179" t="s">
        <v>468</v>
      </c>
      <c r="G231" s="178"/>
      <c r="H231" s="182">
        <v>5.1599999999999997E-3</v>
      </c>
      <c r="I231" s="114"/>
      <c r="J231" s="114">
        <f>ROUND(J230*H231,0)</f>
        <v>1</v>
      </c>
    </row>
    <row r="232" spans="1:10" ht="47.25" x14ac:dyDescent="0.25">
      <c r="A232" s="170" t="s">
        <v>223</v>
      </c>
      <c r="B232" s="100" t="s">
        <v>55</v>
      </c>
      <c r="C232" s="145"/>
      <c r="D232" s="145"/>
      <c r="E232" s="178"/>
      <c r="F232" s="179"/>
      <c r="G232" s="178"/>
      <c r="H232" s="182"/>
      <c r="I232" s="114"/>
      <c r="J232" s="114"/>
    </row>
    <row r="233" spans="1:10" x14ac:dyDescent="0.25">
      <c r="A233" s="173" t="s">
        <v>224</v>
      </c>
      <c r="B233" s="105" t="s">
        <v>56</v>
      </c>
      <c r="C233" s="101"/>
      <c r="D233" s="101"/>
      <c r="E233" s="178"/>
      <c r="F233" s="179"/>
      <c r="G233" s="178"/>
      <c r="H233" s="182"/>
      <c r="I233" s="114"/>
      <c r="J233" s="114"/>
    </row>
    <row r="234" spans="1:10" ht="47.25" x14ac:dyDescent="0.25">
      <c r="A234" s="170" t="s">
        <v>225</v>
      </c>
      <c r="B234" s="100" t="s">
        <v>436</v>
      </c>
      <c r="C234" s="145" t="s">
        <v>45</v>
      </c>
      <c r="D234" s="145"/>
      <c r="E234" s="178"/>
      <c r="F234" s="179"/>
      <c r="G234" s="178"/>
      <c r="H234" s="182"/>
      <c r="I234" s="114"/>
      <c r="J234" s="114">
        <f>SUM(J238,J239)</f>
        <v>26</v>
      </c>
    </row>
    <row r="235" spans="1:10" x14ac:dyDescent="0.25">
      <c r="A235" s="174"/>
      <c r="B235" s="100"/>
      <c r="C235" s="146"/>
      <c r="D235" s="146"/>
      <c r="E235" s="178">
        <v>11</v>
      </c>
      <c r="F235" s="179" t="str">
        <f>VLOOKUP(E235,Danh_muc_VL_DC_TB!$A$69:$D$79,2)</f>
        <v>Quạt trần</v>
      </c>
      <c r="G235" s="179" t="str">
        <f>VLOOKUP(E235,Danh_muc_VL_DC_TB!$A$69:$D$79,4)</f>
        <v>0,1 kW/h</v>
      </c>
      <c r="H235" s="182">
        <v>3.2000000000000002E-3</v>
      </c>
      <c r="I235" s="114">
        <f>Danh_muc_VL_DC_TB!$D$83</f>
        <v>2092</v>
      </c>
      <c r="J235" s="114">
        <f t="shared" ref="J235:J237" si="36">ROUND(H235*I235,0)</f>
        <v>7</v>
      </c>
    </row>
    <row r="236" spans="1:10" x14ac:dyDescent="0.25">
      <c r="A236" s="174"/>
      <c r="B236" s="100"/>
      <c r="C236" s="146"/>
      <c r="D236" s="146"/>
      <c r="E236" s="178">
        <v>10</v>
      </c>
      <c r="F236" s="179" t="str">
        <f>VLOOKUP(E236,Danh_muc_VL_DC_TB!$A$69:$D$79,2)</f>
        <v>Quạt thông gió</v>
      </c>
      <c r="G236" s="179" t="str">
        <f>VLOOKUP(E236,Danh_muc_VL_DC_TB!$A$69:$D$79,4)</f>
        <v>0,04 kW/h</v>
      </c>
      <c r="H236" s="182">
        <v>1.2800000000000001E-3</v>
      </c>
      <c r="I236" s="114">
        <f>Danh_muc_VL_DC_TB!$D$83</f>
        <v>2092</v>
      </c>
      <c r="J236" s="114">
        <f t="shared" si="36"/>
        <v>3</v>
      </c>
    </row>
    <row r="237" spans="1:10" x14ac:dyDescent="0.25">
      <c r="A237" s="174"/>
      <c r="B237" s="100"/>
      <c r="C237" s="146"/>
      <c r="D237" s="146"/>
      <c r="E237" s="178">
        <v>1</v>
      </c>
      <c r="F237" s="179" t="str">
        <f>VLOOKUP(E237,Danh_muc_VL_DC_TB!$A$69:$D$79,2)</f>
        <v>Bộ đèn neon</v>
      </c>
      <c r="G237" s="179" t="str">
        <f>VLOOKUP(E237,Danh_muc_VL_DC_TB!$A$69:$D$79,4)</f>
        <v>0,04 kW/h</v>
      </c>
      <c r="H237" s="182">
        <v>7.6800000000000002E-3</v>
      </c>
      <c r="I237" s="114">
        <f>Danh_muc_VL_DC_TB!$D$83</f>
        <v>2092</v>
      </c>
      <c r="J237" s="114">
        <f t="shared" si="36"/>
        <v>16</v>
      </c>
    </row>
    <row r="238" spans="1:10" x14ac:dyDescent="0.25">
      <c r="A238" s="174"/>
      <c r="B238" s="100"/>
      <c r="C238" s="146"/>
      <c r="D238" s="146"/>
      <c r="E238" s="178"/>
      <c r="F238" s="179" t="s">
        <v>469</v>
      </c>
      <c r="G238" s="178"/>
      <c r="H238" s="182"/>
      <c r="I238" s="114"/>
      <c r="J238" s="114">
        <f>SUM(J235:J237)</f>
        <v>26</v>
      </c>
    </row>
    <row r="239" spans="1:10" ht="31.5" x14ac:dyDescent="0.25">
      <c r="A239" s="174"/>
      <c r="B239" s="100"/>
      <c r="C239" s="146"/>
      <c r="D239" s="146"/>
      <c r="E239" s="178"/>
      <c r="F239" s="179" t="s">
        <v>468</v>
      </c>
      <c r="G239" s="178"/>
      <c r="H239" s="182">
        <v>6.0800000000000003E-4</v>
      </c>
      <c r="I239" s="114"/>
      <c r="J239" s="114">
        <f>ROUND(J238*H239,0)</f>
        <v>0</v>
      </c>
    </row>
    <row r="240" spans="1:10" ht="47.25" x14ac:dyDescent="0.25">
      <c r="A240" s="170" t="s">
        <v>226</v>
      </c>
      <c r="B240" s="100" t="s">
        <v>58</v>
      </c>
      <c r="C240" s="145" t="s">
        <v>45</v>
      </c>
      <c r="D240" s="145"/>
      <c r="E240" s="178"/>
      <c r="F240" s="179"/>
      <c r="G240" s="178"/>
      <c r="H240" s="182"/>
      <c r="I240" s="114"/>
      <c r="J240" s="114">
        <f>SUM(J246,J247)</f>
        <v>5636</v>
      </c>
    </row>
    <row r="241" spans="1:10" ht="31.5" x14ac:dyDescent="0.25">
      <c r="A241" s="170"/>
      <c r="B241" s="100"/>
      <c r="C241" s="145"/>
      <c r="D241" s="145"/>
      <c r="E241" s="178">
        <v>3</v>
      </c>
      <c r="F241" s="179" t="str">
        <f>VLOOKUP(E241,Danh_muc_VL_DC_TB!$A$69:$D$79,2)</f>
        <v>Máy điều hòa nhiệt độ 12.000 BTU</v>
      </c>
      <c r="G241" s="179" t="str">
        <f>VLOOKUP(E241,Danh_muc_VL_DC_TB!$A$69:$D$79,4)</f>
        <v>2,2 kW/h</v>
      </c>
      <c r="H241" s="182">
        <v>1.5311999999999999</v>
      </c>
      <c r="I241" s="114">
        <f>Danh_muc_VL_DC_TB!$D$83</f>
        <v>2092</v>
      </c>
      <c r="J241" s="114">
        <f t="shared" ref="J241:J245" si="37">ROUND(H241*I241,0)</f>
        <v>3203</v>
      </c>
    </row>
    <row r="242" spans="1:10" x14ac:dyDescent="0.25">
      <c r="A242" s="170"/>
      <c r="B242" s="100"/>
      <c r="C242" s="145"/>
      <c r="D242" s="145"/>
      <c r="E242" s="178">
        <v>8</v>
      </c>
      <c r="F242" s="179" t="str">
        <f>VLOOKUP(E242,Danh_muc_VL_DC_TB!$A$69:$D$79,2)</f>
        <v>Máy vi tính PC</v>
      </c>
      <c r="G242" s="179" t="str">
        <f>VLOOKUP(E242,Danh_muc_VL_DC_TB!$A$69:$D$79,4)</f>
        <v>0,4 kW/h</v>
      </c>
      <c r="H242" s="182">
        <v>0.61439999999999995</v>
      </c>
      <c r="I242" s="114">
        <f>Danh_muc_VL_DC_TB!$D$83</f>
        <v>2092</v>
      </c>
      <c r="J242" s="114">
        <f t="shared" si="37"/>
        <v>1285</v>
      </c>
    </row>
    <row r="243" spans="1:10" x14ac:dyDescent="0.25">
      <c r="A243" s="174"/>
      <c r="B243" s="100"/>
      <c r="C243" s="146"/>
      <c r="D243" s="146"/>
      <c r="E243" s="178">
        <v>11</v>
      </c>
      <c r="F243" s="179" t="str">
        <f>VLOOKUP(E243,Danh_muc_VL_DC_TB!$A$69:$D$79,2)</f>
        <v>Quạt trần</v>
      </c>
      <c r="G243" s="179" t="str">
        <f>VLOOKUP(E243,Danh_muc_VL_DC_TB!$A$69:$D$79,4)</f>
        <v>0,1 kW/h</v>
      </c>
      <c r="H243" s="182">
        <v>6.9440000000000002E-2</v>
      </c>
      <c r="I243" s="114">
        <f>Danh_muc_VL_DC_TB!$D$83</f>
        <v>2092</v>
      </c>
      <c r="J243" s="114">
        <f t="shared" si="37"/>
        <v>145</v>
      </c>
    </row>
    <row r="244" spans="1:10" x14ac:dyDescent="0.25">
      <c r="A244" s="174"/>
      <c r="B244" s="100"/>
      <c r="C244" s="146"/>
      <c r="D244" s="146"/>
      <c r="E244" s="178">
        <v>10</v>
      </c>
      <c r="F244" s="179" t="str">
        <f>VLOOKUP(E244,Danh_muc_VL_DC_TB!$A$69:$D$79,2)</f>
        <v>Quạt thông gió</v>
      </c>
      <c r="G244" s="179" t="str">
        <f>VLOOKUP(E244,Danh_muc_VL_DC_TB!$A$69:$D$79,4)</f>
        <v>0,04 kW/h</v>
      </c>
      <c r="H244" s="182">
        <v>2.7775999999999999E-2</v>
      </c>
      <c r="I244" s="114">
        <f>Danh_muc_VL_DC_TB!$D$83</f>
        <v>2092</v>
      </c>
      <c r="J244" s="114">
        <f t="shared" si="37"/>
        <v>58</v>
      </c>
    </row>
    <row r="245" spans="1:10" x14ac:dyDescent="0.25">
      <c r="A245" s="174"/>
      <c r="B245" s="100"/>
      <c r="C245" s="146"/>
      <c r="D245" s="146"/>
      <c r="E245" s="178">
        <v>1</v>
      </c>
      <c r="F245" s="179" t="str">
        <f>VLOOKUP(E245,Danh_muc_VL_DC_TB!$A$69:$D$79,2)</f>
        <v>Bộ đèn neon</v>
      </c>
      <c r="G245" s="179" t="str">
        <f>VLOOKUP(E245,Danh_muc_VL_DC_TB!$A$69:$D$79,4)</f>
        <v>0,04 kW/h</v>
      </c>
      <c r="H245" s="182">
        <v>0.162688</v>
      </c>
      <c r="I245" s="114">
        <f>Danh_muc_VL_DC_TB!$D$83</f>
        <v>2092</v>
      </c>
      <c r="J245" s="114">
        <f t="shared" si="37"/>
        <v>340</v>
      </c>
    </row>
    <row r="246" spans="1:10" x14ac:dyDescent="0.25">
      <c r="A246" s="174"/>
      <c r="B246" s="100"/>
      <c r="C246" s="146"/>
      <c r="D246" s="146"/>
      <c r="E246" s="178"/>
      <c r="F246" s="179" t="s">
        <v>469</v>
      </c>
      <c r="G246" s="178"/>
      <c r="H246" s="182"/>
      <c r="I246" s="114"/>
      <c r="J246" s="114">
        <f>SUM(J241:J245)</f>
        <v>5031</v>
      </c>
    </row>
    <row r="247" spans="1:10" ht="31.5" x14ac:dyDescent="0.25">
      <c r="A247" s="174"/>
      <c r="B247" s="100"/>
      <c r="C247" s="146"/>
      <c r="D247" s="146"/>
      <c r="E247" s="178"/>
      <c r="F247" s="179" t="s">
        <v>468</v>
      </c>
      <c r="G247" s="178"/>
      <c r="H247" s="182">
        <v>0.1202752</v>
      </c>
      <c r="I247" s="114"/>
      <c r="J247" s="114">
        <f>ROUND(J246*H247,0)</f>
        <v>605</v>
      </c>
    </row>
    <row r="248" spans="1:10" ht="31.5" x14ac:dyDescent="0.25">
      <c r="A248" s="170" t="s">
        <v>227</v>
      </c>
      <c r="B248" s="100" t="s">
        <v>59</v>
      </c>
      <c r="C248" s="145" t="s">
        <v>47</v>
      </c>
      <c r="D248" s="145"/>
      <c r="E248" s="178"/>
      <c r="F248" s="179"/>
      <c r="G248" s="178"/>
      <c r="H248" s="182"/>
      <c r="I248" s="114"/>
      <c r="J248" s="114"/>
    </row>
    <row r="249" spans="1:10" ht="31.5" x14ac:dyDescent="0.25">
      <c r="A249" s="170" t="s">
        <v>228</v>
      </c>
      <c r="B249" s="100" t="s">
        <v>60</v>
      </c>
      <c r="C249" s="145" t="s">
        <v>47</v>
      </c>
      <c r="D249" s="145"/>
      <c r="E249" s="178"/>
      <c r="F249" s="179"/>
      <c r="G249" s="178"/>
      <c r="H249" s="182"/>
      <c r="I249" s="114"/>
      <c r="J249" s="114"/>
    </row>
    <row r="250" spans="1:10" ht="47.25" x14ac:dyDescent="0.25">
      <c r="A250" s="170" t="s">
        <v>229</v>
      </c>
      <c r="B250" s="100" t="s">
        <v>424</v>
      </c>
      <c r="C250" s="145"/>
      <c r="D250" s="145"/>
      <c r="E250" s="178"/>
      <c r="F250" s="179"/>
      <c r="G250" s="178"/>
      <c r="H250" s="182"/>
      <c r="I250" s="114"/>
      <c r="J250" s="114"/>
    </row>
    <row r="251" spans="1:10" ht="31.5" x14ac:dyDescent="0.25">
      <c r="A251" s="173" t="s">
        <v>230</v>
      </c>
      <c r="B251" s="105" t="s">
        <v>61</v>
      </c>
      <c r="C251" s="101"/>
      <c r="D251" s="101"/>
      <c r="E251" s="178"/>
      <c r="F251" s="179"/>
      <c r="G251" s="178"/>
      <c r="H251" s="182"/>
      <c r="I251" s="114"/>
      <c r="J251" s="114"/>
    </row>
    <row r="252" spans="1:10" ht="78.75" x14ac:dyDescent="0.25">
      <c r="A252" s="170" t="s">
        <v>231</v>
      </c>
      <c r="B252" s="100" t="s">
        <v>62</v>
      </c>
      <c r="C252" s="145"/>
      <c r="D252" s="145"/>
      <c r="E252" s="178"/>
      <c r="F252" s="179"/>
      <c r="G252" s="178"/>
      <c r="H252" s="182"/>
      <c r="I252" s="114"/>
      <c r="J252" s="114"/>
    </row>
    <row r="253" spans="1:10" ht="31.5" x14ac:dyDescent="0.25">
      <c r="A253" s="170" t="s">
        <v>232</v>
      </c>
      <c r="B253" s="100" t="s">
        <v>64</v>
      </c>
      <c r="C253" s="145"/>
      <c r="D253" s="145"/>
      <c r="E253" s="178"/>
      <c r="F253" s="179"/>
      <c r="G253" s="178"/>
      <c r="H253" s="182"/>
      <c r="I253" s="114"/>
      <c r="J253" s="114">
        <f>SUM(J259,J260)</f>
        <v>868</v>
      </c>
    </row>
    <row r="254" spans="1:10" ht="31.5" x14ac:dyDescent="0.25">
      <c r="A254" s="174"/>
      <c r="B254" s="100"/>
      <c r="C254" s="146"/>
      <c r="D254" s="146"/>
      <c r="E254" s="178">
        <v>3</v>
      </c>
      <c r="F254" s="179" t="str">
        <f>VLOOKUP(E254,Danh_muc_VL_DC_TB!$A$69:$D$79,2)</f>
        <v>Máy điều hòa nhiệt độ 12.000 BTU</v>
      </c>
      <c r="G254" s="179" t="str">
        <f>VLOOKUP(E254,Danh_muc_VL_DC_TB!$A$69:$D$79,4)</f>
        <v>2,2 kW/h</v>
      </c>
      <c r="H254" s="182">
        <v>0.22</v>
      </c>
      <c r="I254" s="114">
        <f>Danh_muc_VL_DC_TB!$D$83</f>
        <v>2092</v>
      </c>
      <c r="J254" s="114">
        <f t="shared" ref="J254:J258" si="38">ROUND(H254*I254,0)</f>
        <v>460</v>
      </c>
    </row>
    <row r="255" spans="1:10" x14ac:dyDescent="0.25">
      <c r="A255" s="174"/>
      <c r="B255" s="100"/>
      <c r="C255" s="146"/>
      <c r="D255" s="146"/>
      <c r="E255" s="178">
        <v>11</v>
      </c>
      <c r="F255" s="179" t="str">
        <f>VLOOKUP(E255,Danh_muc_VL_DC_TB!$A$69:$D$79,2)</f>
        <v>Quạt trần</v>
      </c>
      <c r="G255" s="179" t="str">
        <f>VLOOKUP(E255,Danh_muc_VL_DC_TB!$A$69:$D$79,4)</f>
        <v>0,1 kW/h</v>
      </c>
      <c r="H255" s="182">
        <v>1.6E-2</v>
      </c>
      <c r="I255" s="114">
        <f>Danh_muc_VL_DC_TB!$D$83</f>
        <v>2092</v>
      </c>
      <c r="J255" s="114">
        <f t="shared" si="38"/>
        <v>33</v>
      </c>
    </row>
    <row r="256" spans="1:10" x14ac:dyDescent="0.25">
      <c r="A256" s="174"/>
      <c r="B256" s="100"/>
      <c r="C256" s="146"/>
      <c r="D256" s="146"/>
      <c r="E256" s="178">
        <v>10</v>
      </c>
      <c r="F256" s="179" t="str">
        <f>VLOOKUP(E256,Danh_muc_VL_DC_TB!$A$69:$D$79,2)</f>
        <v>Quạt thông gió</v>
      </c>
      <c r="G256" s="179" t="str">
        <f>VLOOKUP(E256,Danh_muc_VL_DC_TB!$A$69:$D$79,4)</f>
        <v>0,04 kW/h</v>
      </c>
      <c r="H256" s="182">
        <v>6.4000000000000003E-3</v>
      </c>
      <c r="I256" s="114">
        <f>Danh_muc_VL_DC_TB!$D$83</f>
        <v>2092</v>
      </c>
      <c r="J256" s="114">
        <f t="shared" si="38"/>
        <v>13</v>
      </c>
    </row>
    <row r="257" spans="1:10" x14ac:dyDescent="0.25">
      <c r="A257" s="174"/>
      <c r="B257" s="100"/>
      <c r="C257" s="146"/>
      <c r="D257" s="146"/>
      <c r="E257" s="178">
        <v>1</v>
      </c>
      <c r="F257" s="179" t="str">
        <f>VLOOKUP(E257,Danh_muc_VL_DC_TB!$A$69:$D$79,2)</f>
        <v>Bộ đèn neon</v>
      </c>
      <c r="G257" s="179" t="str">
        <f>VLOOKUP(E257,Danh_muc_VL_DC_TB!$A$69:$D$79,4)</f>
        <v>0,04 kW/h</v>
      </c>
      <c r="H257" s="182">
        <v>4.48E-2</v>
      </c>
      <c r="I257" s="114">
        <f>Danh_muc_VL_DC_TB!$D$83</f>
        <v>2092</v>
      </c>
      <c r="J257" s="114">
        <f t="shared" si="38"/>
        <v>94</v>
      </c>
    </row>
    <row r="258" spans="1:10" x14ac:dyDescent="0.25">
      <c r="A258" s="174"/>
      <c r="B258" s="100"/>
      <c r="C258" s="146"/>
      <c r="D258" s="146"/>
      <c r="E258" s="178">
        <v>8</v>
      </c>
      <c r="F258" s="179" t="str">
        <f>VLOOKUP(E258,Danh_muc_VL_DC_TB!$A$69:$D$79,2)</f>
        <v>Máy vi tính PC</v>
      </c>
      <c r="G258" s="179" t="str">
        <f>VLOOKUP(E258,Danh_muc_VL_DC_TB!$A$69:$D$79,4)</f>
        <v>0,4 kW/h</v>
      </c>
      <c r="H258" s="182">
        <v>0.12</v>
      </c>
      <c r="I258" s="114">
        <f>Danh_muc_VL_DC_TB!$D$83</f>
        <v>2092</v>
      </c>
      <c r="J258" s="114">
        <f t="shared" si="38"/>
        <v>251</v>
      </c>
    </row>
    <row r="259" spans="1:10" x14ac:dyDescent="0.25">
      <c r="A259" s="174"/>
      <c r="B259" s="100"/>
      <c r="C259" s="146"/>
      <c r="D259" s="146"/>
      <c r="E259" s="178"/>
      <c r="F259" s="179" t="s">
        <v>469</v>
      </c>
      <c r="G259" s="178"/>
      <c r="H259" s="182"/>
      <c r="I259" s="114"/>
      <c r="J259" s="114">
        <f>SUM(J254:J258)</f>
        <v>851</v>
      </c>
    </row>
    <row r="260" spans="1:10" ht="31.5" x14ac:dyDescent="0.25">
      <c r="A260" s="174"/>
      <c r="B260" s="100"/>
      <c r="C260" s="146"/>
      <c r="D260" s="146"/>
      <c r="E260" s="178"/>
      <c r="F260" s="179" t="s">
        <v>468</v>
      </c>
      <c r="G260" s="178"/>
      <c r="H260" s="182">
        <v>2.036E-2</v>
      </c>
      <c r="I260" s="114"/>
      <c r="J260" s="114">
        <f>ROUND(J259*H260,0)</f>
        <v>17</v>
      </c>
    </row>
    <row r="261" spans="1:10" ht="47.25" x14ac:dyDescent="0.25">
      <c r="A261" s="170" t="s">
        <v>233</v>
      </c>
      <c r="B261" s="100" t="s">
        <v>65</v>
      </c>
      <c r="C261" s="145"/>
      <c r="D261" s="145"/>
      <c r="E261" s="178"/>
      <c r="F261" s="179"/>
      <c r="G261" s="178"/>
      <c r="H261" s="182"/>
      <c r="I261" s="114"/>
      <c r="J261" s="114">
        <f>SUM(J267,J268)</f>
        <v>1352</v>
      </c>
    </row>
    <row r="262" spans="1:10" ht="31.5" x14ac:dyDescent="0.25">
      <c r="A262" s="174"/>
      <c r="B262" s="100"/>
      <c r="C262" s="146"/>
      <c r="D262" s="146"/>
      <c r="E262" s="178">
        <v>3</v>
      </c>
      <c r="F262" s="179" t="str">
        <f>VLOOKUP(E262,Danh_muc_VL_DC_TB!$A$69:$D$79,2)</f>
        <v>Máy điều hòa nhiệt độ 12.000 BTU</v>
      </c>
      <c r="G262" s="179" t="str">
        <f>VLOOKUP(E262,Danh_muc_VL_DC_TB!$A$69:$D$79,4)</f>
        <v>2,2 kW/h</v>
      </c>
      <c r="H262" s="182">
        <v>0.44</v>
      </c>
      <c r="I262" s="114">
        <f>Danh_muc_VL_DC_TB!$D$83</f>
        <v>2092</v>
      </c>
      <c r="J262" s="114">
        <f t="shared" ref="J262:J266" si="39">ROUND(H262*I262,0)</f>
        <v>920</v>
      </c>
    </row>
    <row r="263" spans="1:10" x14ac:dyDescent="0.25">
      <c r="A263" s="174"/>
      <c r="B263" s="100"/>
      <c r="C263" s="146"/>
      <c r="D263" s="146"/>
      <c r="E263" s="178">
        <v>11</v>
      </c>
      <c r="F263" s="179" t="str">
        <f>VLOOKUP(E263,Danh_muc_VL_DC_TB!$A$69:$D$79,2)</f>
        <v>Quạt trần</v>
      </c>
      <c r="G263" s="179" t="str">
        <f>VLOOKUP(E263,Danh_muc_VL_DC_TB!$A$69:$D$79,4)</f>
        <v>0,1 kW/h</v>
      </c>
      <c r="H263" s="182">
        <v>1.6E-2</v>
      </c>
      <c r="I263" s="114">
        <f>Danh_muc_VL_DC_TB!$D$83</f>
        <v>2092</v>
      </c>
      <c r="J263" s="114">
        <f t="shared" si="39"/>
        <v>33</v>
      </c>
    </row>
    <row r="264" spans="1:10" x14ac:dyDescent="0.25">
      <c r="A264" s="174"/>
      <c r="B264" s="100"/>
      <c r="C264" s="146"/>
      <c r="D264" s="146"/>
      <c r="E264" s="178">
        <v>10</v>
      </c>
      <c r="F264" s="179" t="str">
        <f>VLOOKUP(E264,Danh_muc_VL_DC_TB!$A$69:$D$79,2)</f>
        <v>Quạt thông gió</v>
      </c>
      <c r="G264" s="179" t="str">
        <f>VLOOKUP(E264,Danh_muc_VL_DC_TB!$A$69:$D$79,4)</f>
        <v>0,04 kW/h</v>
      </c>
      <c r="H264" s="182">
        <v>6.4000000000000003E-3</v>
      </c>
      <c r="I264" s="114">
        <f>Danh_muc_VL_DC_TB!$D$83</f>
        <v>2092</v>
      </c>
      <c r="J264" s="114">
        <f t="shared" si="39"/>
        <v>13</v>
      </c>
    </row>
    <row r="265" spans="1:10" x14ac:dyDescent="0.25">
      <c r="A265" s="174"/>
      <c r="B265" s="100"/>
      <c r="C265" s="146"/>
      <c r="D265" s="146"/>
      <c r="E265" s="178">
        <v>1</v>
      </c>
      <c r="F265" s="179" t="str">
        <f>VLOOKUP(E265,Danh_muc_VL_DC_TB!$A$69:$D$79,2)</f>
        <v>Bộ đèn neon</v>
      </c>
      <c r="G265" s="179" t="str">
        <f>VLOOKUP(E265,Danh_muc_VL_DC_TB!$A$69:$D$79,4)</f>
        <v>0,04 kW/h</v>
      </c>
      <c r="H265" s="182">
        <v>4.48E-2</v>
      </c>
      <c r="I265" s="114">
        <f>Danh_muc_VL_DC_TB!$D$83</f>
        <v>2092</v>
      </c>
      <c r="J265" s="114">
        <f t="shared" si="39"/>
        <v>94</v>
      </c>
    </row>
    <row r="266" spans="1:10" x14ac:dyDescent="0.25">
      <c r="A266" s="174"/>
      <c r="B266" s="100"/>
      <c r="C266" s="146"/>
      <c r="D266" s="146"/>
      <c r="E266" s="178">
        <v>4</v>
      </c>
      <c r="F266" s="179" t="str">
        <f>VLOOKUP(E266,Danh_muc_VL_DC_TB!$A$69:$D$79,2)</f>
        <v>Máy hút ẩm</v>
      </c>
      <c r="G266" s="179" t="str">
        <f>VLOOKUP(E266,Danh_muc_VL_DC_TB!$A$69:$D$79,4)</f>
        <v>1,5 kW/h</v>
      </c>
      <c r="H266" s="182">
        <v>0.12</v>
      </c>
      <c r="I266" s="114">
        <f>Danh_muc_VL_DC_TB!$D$83</f>
        <v>2092</v>
      </c>
      <c r="J266" s="114">
        <f t="shared" si="39"/>
        <v>251</v>
      </c>
    </row>
    <row r="267" spans="1:10" x14ac:dyDescent="0.25">
      <c r="A267" s="174"/>
      <c r="B267" s="100"/>
      <c r="C267" s="146"/>
      <c r="D267" s="146"/>
      <c r="E267" s="178"/>
      <c r="F267" s="179" t="s">
        <v>469</v>
      </c>
      <c r="G267" s="178"/>
      <c r="H267" s="182"/>
      <c r="I267" s="114"/>
      <c r="J267" s="114">
        <f>SUM(J262:J266)</f>
        <v>1311</v>
      </c>
    </row>
    <row r="268" spans="1:10" ht="31.5" x14ac:dyDescent="0.25">
      <c r="A268" s="174"/>
      <c r="B268" s="100"/>
      <c r="C268" s="146"/>
      <c r="D268" s="146"/>
      <c r="E268" s="178"/>
      <c r="F268" s="179" t="s">
        <v>468</v>
      </c>
      <c r="G268" s="178"/>
      <c r="H268" s="182">
        <v>3.1359999999999999E-2</v>
      </c>
      <c r="I268" s="114"/>
      <c r="J268" s="114">
        <f>ROUND(J267*H268,0)</f>
        <v>41</v>
      </c>
    </row>
    <row r="269" spans="1:10" ht="47.25" x14ac:dyDescent="0.25">
      <c r="A269" s="173" t="s">
        <v>237</v>
      </c>
      <c r="B269" s="105" t="s">
        <v>69</v>
      </c>
      <c r="C269" s="101"/>
      <c r="D269" s="101"/>
      <c r="E269" s="178"/>
      <c r="F269" s="179"/>
      <c r="G269" s="178"/>
      <c r="H269" s="182"/>
      <c r="I269" s="114"/>
      <c r="J269" s="114"/>
    </row>
    <row r="270" spans="1:10" ht="63" x14ac:dyDescent="0.25">
      <c r="A270" s="170" t="s">
        <v>238</v>
      </c>
      <c r="B270" s="100" t="s">
        <v>70</v>
      </c>
      <c r="C270" s="145" t="s">
        <v>27</v>
      </c>
      <c r="D270" s="145"/>
      <c r="E270" s="178"/>
      <c r="F270" s="179"/>
      <c r="G270" s="178"/>
      <c r="H270" s="182"/>
      <c r="I270" s="114"/>
      <c r="J270" s="114">
        <f>SUM(J277,J278)</f>
        <v>34019</v>
      </c>
    </row>
    <row r="271" spans="1:10" ht="31.5" x14ac:dyDescent="0.25">
      <c r="A271" s="170"/>
      <c r="B271" s="100"/>
      <c r="C271" s="145"/>
      <c r="D271" s="145"/>
      <c r="E271" s="178">
        <v>3</v>
      </c>
      <c r="F271" s="179" t="str">
        <f>VLOOKUP(E271,Danh_muc_VL_DC_TB!$A$69:$D$79,2)</f>
        <v>Máy điều hòa nhiệt độ 12.000 BTU</v>
      </c>
      <c r="G271" s="179" t="str">
        <f>VLOOKUP(E271,Danh_muc_VL_DC_TB!$A$69:$D$79,4)</f>
        <v>2,2 kW/h</v>
      </c>
      <c r="H271" s="182">
        <v>3.3017599999999998</v>
      </c>
      <c r="I271" s="114">
        <f>Danh_muc_VL_DC_TB!$D$83</f>
        <v>2092</v>
      </c>
      <c r="J271" s="114">
        <f t="shared" ref="J271:J276" si="40">ROUND(H271*I271,0)</f>
        <v>6907</v>
      </c>
    </row>
    <row r="272" spans="1:10" x14ac:dyDescent="0.25">
      <c r="A272" s="170"/>
      <c r="B272" s="100"/>
      <c r="C272" s="145"/>
      <c r="D272" s="145"/>
      <c r="E272" s="178">
        <v>8</v>
      </c>
      <c r="F272" s="179" t="str">
        <f>VLOOKUP(E272,Danh_muc_VL_DC_TB!$A$69:$D$79,2)</f>
        <v>Máy vi tính PC</v>
      </c>
      <c r="G272" s="179" t="str">
        <f>VLOOKUP(E272,Danh_muc_VL_DC_TB!$A$69:$D$79,4)</f>
        <v>0,4 kW/h</v>
      </c>
      <c r="H272" s="182">
        <v>6.7511999999999999</v>
      </c>
      <c r="I272" s="114">
        <f>Danh_muc_VL_DC_TB!$D$83</f>
        <v>2092</v>
      </c>
      <c r="J272" s="114">
        <f t="shared" si="40"/>
        <v>14124</v>
      </c>
    </row>
    <row r="273" spans="1:10" x14ac:dyDescent="0.25">
      <c r="A273" s="170"/>
      <c r="B273" s="100"/>
      <c r="C273" s="145"/>
      <c r="D273" s="145"/>
      <c r="E273" s="178">
        <v>7</v>
      </c>
      <c r="F273" s="179" t="str">
        <f>VLOOKUP(E273,Danh_muc_VL_DC_TB!$A$69:$D$79,2)</f>
        <v>Máy in A4</v>
      </c>
      <c r="G273" s="179" t="str">
        <f>VLOOKUP(E273,Danh_muc_VL_DC_TB!$A$69:$D$79,4)</f>
        <v>0,4 kW/h</v>
      </c>
      <c r="H273" s="182">
        <v>1.2800000000000001E-3</v>
      </c>
      <c r="I273" s="114">
        <f>Danh_muc_VL_DC_TB!$D$83</f>
        <v>2092</v>
      </c>
      <c r="J273" s="114">
        <f t="shared" si="40"/>
        <v>3</v>
      </c>
    </row>
    <row r="274" spans="1:10" x14ac:dyDescent="0.25">
      <c r="A274" s="174"/>
      <c r="B274" s="100"/>
      <c r="C274" s="146"/>
      <c r="D274" s="146"/>
      <c r="E274" s="178">
        <v>11</v>
      </c>
      <c r="F274" s="179" t="str">
        <f>VLOOKUP(E274,Danh_muc_VL_DC_TB!$A$69:$D$79,2)</f>
        <v>Quạt trần</v>
      </c>
      <c r="G274" s="179" t="str">
        <f>VLOOKUP(E274,Danh_muc_VL_DC_TB!$A$69:$D$79,4)</f>
        <v>0,1 kW/h</v>
      </c>
      <c r="H274" s="182">
        <v>0.14848</v>
      </c>
      <c r="I274" s="114">
        <f>Danh_muc_VL_DC_TB!$D$83</f>
        <v>2092</v>
      </c>
      <c r="J274" s="114">
        <f t="shared" si="40"/>
        <v>311</v>
      </c>
    </row>
    <row r="275" spans="1:10" x14ac:dyDescent="0.25">
      <c r="A275" s="174"/>
      <c r="B275" s="100"/>
      <c r="C275" s="146"/>
      <c r="D275" s="146"/>
      <c r="E275" s="178">
        <v>10</v>
      </c>
      <c r="F275" s="179" t="str">
        <f>VLOOKUP(E275,Danh_muc_VL_DC_TB!$A$69:$D$79,2)</f>
        <v>Quạt thông gió</v>
      </c>
      <c r="G275" s="179" t="str">
        <f>VLOOKUP(E275,Danh_muc_VL_DC_TB!$A$69:$D$79,4)</f>
        <v>0,04 kW/h</v>
      </c>
      <c r="H275" s="182">
        <v>5.9392E-2</v>
      </c>
      <c r="I275" s="114">
        <f>Danh_muc_VL_DC_TB!$D$83</f>
        <v>2092</v>
      </c>
      <c r="J275" s="114">
        <f t="shared" si="40"/>
        <v>124</v>
      </c>
    </row>
    <row r="276" spans="1:10" x14ac:dyDescent="0.25">
      <c r="A276" s="174"/>
      <c r="B276" s="100"/>
      <c r="C276" s="146"/>
      <c r="D276" s="146"/>
      <c r="E276" s="178">
        <v>1</v>
      </c>
      <c r="F276" s="179" t="str">
        <f>VLOOKUP(E276,Danh_muc_VL_DC_TB!$A$69:$D$79,2)</f>
        <v>Bộ đèn neon</v>
      </c>
      <c r="G276" s="179" t="str">
        <f>VLOOKUP(E276,Danh_muc_VL_DC_TB!$A$69:$D$79,4)</f>
        <v>0,04 kW/h</v>
      </c>
      <c r="H276" s="182">
        <v>0.35520000000000002</v>
      </c>
      <c r="I276" s="114">
        <f>Danh_muc_VL_DC_TB!$D$83</f>
        <v>2092</v>
      </c>
      <c r="J276" s="114">
        <f t="shared" si="40"/>
        <v>743</v>
      </c>
    </row>
    <row r="277" spans="1:10" x14ac:dyDescent="0.25">
      <c r="A277" s="174"/>
      <c r="B277" s="100"/>
      <c r="C277" s="146"/>
      <c r="D277" s="146"/>
      <c r="E277" s="178"/>
      <c r="F277" s="179" t="s">
        <v>469</v>
      </c>
      <c r="G277" s="178"/>
      <c r="H277" s="182"/>
      <c r="I277" s="114"/>
      <c r="J277" s="114">
        <f>SUM(J271:J276)</f>
        <v>22212</v>
      </c>
    </row>
    <row r="278" spans="1:10" ht="31.5" x14ac:dyDescent="0.25">
      <c r="A278" s="174"/>
      <c r="B278" s="100"/>
      <c r="C278" s="146"/>
      <c r="D278" s="146"/>
      <c r="E278" s="178"/>
      <c r="F278" s="179" t="s">
        <v>468</v>
      </c>
      <c r="G278" s="178"/>
      <c r="H278" s="182">
        <v>0.53156159999999997</v>
      </c>
      <c r="I278" s="114"/>
      <c r="J278" s="114">
        <f>ROUND(J277*H278,0)</f>
        <v>11807</v>
      </c>
    </row>
    <row r="279" spans="1:10" ht="47.25" x14ac:dyDescent="0.25">
      <c r="A279" s="170" t="s">
        <v>243</v>
      </c>
      <c r="B279" s="100" t="s">
        <v>76</v>
      </c>
      <c r="C279" s="145" t="s">
        <v>27</v>
      </c>
      <c r="D279" s="145"/>
      <c r="E279" s="178"/>
      <c r="F279" s="179"/>
      <c r="G279" s="178"/>
      <c r="H279" s="182"/>
      <c r="I279" s="114"/>
      <c r="J279" s="114">
        <f>SUM(J284,J285)</f>
        <v>9647</v>
      </c>
    </row>
    <row r="280" spans="1:10" ht="31.5" x14ac:dyDescent="0.25">
      <c r="A280" s="170"/>
      <c r="B280" s="100"/>
      <c r="C280" s="145"/>
      <c r="D280" s="145"/>
      <c r="E280" s="178">
        <v>3</v>
      </c>
      <c r="F280" s="179" t="str">
        <f>VLOOKUP(E280,Danh_muc_VL_DC_TB!$A$69:$D$79,2)</f>
        <v>Máy điều hòa nhiệt độ 12.000 BTU</v>
      </c>
      <c r="G280" s="179" t="str">
        <f>VLOOKUP(E280,Danh_muc_VL_DC_TB!$A$69:$D$79,4)</f>
        <v>2,2 kW/h</v>
      </c>
      <c r="H280" s="182">
        <v>3.3017599999999998</v>
      </c>
      <c r="I280" s="114">
        <f>Danh_muc_VL_DC_TB!$D$83</f>
        <v>2092</v>
      </c>
      <c r="J280" s="114">
        <f t="shared" ref="J280:J283" si="41">ROUND(H280*I280,0)</f>
        <v>6907</v>
      </c>
    </row>
    <row r="281" spans="1:10" x14ac:dyDescent="0.25">
      <c r="A281" s="174"/>
      <c r="B281" s="100"/>
      <c r="C281" s="146"/>
      <c r="D281" s="146"/>
      <c r="E281" s="178">
        <v>11</v>
      </c>
      <c r="F281" s="179" t="str">
        <f>VLOOKUP(E281,Danh_muc_VL_DC_TB!$A$69:$D$79,2)</f>
        <v>Quạt trần</v>
      </c>
      <c r="G281" s="179" t="str">
        <f>VLOOKUP(E281,Danh_muc_VL_DC_TB!$A$69:$D$79,4)</f>
        <v>0,1 kW/h</v>
      </c>
      <c r="H281" s="182">
        <v>0.14848</v>
      </c>
      <c r="I281" s="114">
        <f>Danh_muc_VL_DC_TB!$D$83</f>
        <v>2092</v>
      </c>
      <c r="J281" s="114">
        <f t="shared" si="41"/>
        <v>311</v>
      </c>
    </row>
    <row r="282" spans="1:10" x14ac:dyDescent="0.25">
      <c r="A282" s="174"/>
      <c r="B282" s="100"/>
      <c r="C282" s="146"/>
      <c r="D282" s="146"/>
      <c r="E282" s="178">
        <v>10</v>
      </c>
      <c r="F282" s="179" t="str">
        <f>VLOOKUP(E282,Danh_muc_VL_DC_TB!$A$69:$D$79,2)</f>
        <v>Quạt thông gió</v>
      </c>
      <c r="G282" s="179" t="str">
        <f>VLOOKUP(E282,Danh_muc_VL_DC_TB!$A$69:$D$79,4)</f>
        <v>0,04 kW/h</v>
      </c>
      <c r="H282" s="182">
        <v>5.9392E-2</v>
      </c>
      <c r="I282" s="114">
        <f>Danh_muc_VL_DC_TB!$D$83</f>
        <v>2092</v>
      </c>
      <c r="J282" s="114">
        <f t="shared" si="41"/>
        <v>124</v>
      </c>
    </row>
    <row r="283" spans="1:10" x14ac:dyDescent="0.25">
      <c r="A283" s="174"/>
      <c r="B283" s="100"/>
      <c r="C283" s="146"/>
      <c r="D283" s="146"/>
      <c r="E283" s="178">
        <v>1</v>
      </c>
      <c r="F283" s="179" t="str">
        <f>VLOOKUP(E283,Danh_muc_VL_DC_TB!$A$69:$D$79,2)</f>
        <v>Bộ đèn neon</v>
      </c>
      <c r="G283" s="179" t="str">
        <f>VLOOKUP(E283,Danh_muc_VL_DC_TB!$A$69:$D$79,4)</f>
        <v>0,04 kW/h</v>
      </c>
      <c r="H283" s="182">
        <v>0.35520000000000002</v>
      </c>
      <c r="I283" s="114">
        <f>Danh_muc_VL_DC_TB!$D$83</f>
        <v>2092</v>
      </c>
      <c r="J283" s="114">
        <f t="shared" si="41"/>
        <v>743</v>
      </c>
    </row>
    <row r="284" spans="1:10" x14ac:dyDescent="0.25">
      <c r="A284" s="174"/>
      <c r="B284" s="100"/>
      <c r="C284" s="146"/>
      <c r="D284" s="146"/>
      <c r="E284" s="178"/>
      <c r="F284" s="179" t="s">
        <v>469</v>
      </c>
      <c r="G284" s="178"/>
      <c r="H284" s="182"/>
      <c r="I284" s="114"/>
      <c r="J284" s="114">
        <f>SUM(J280:J283)</f>
        <v>8085</v>
      </c>
    </row>
    <row r="285" spans="1:10" ht="31.5" x14ac:dyDescent="0.25">
      <c r="A285" s="174"/>
      <c r="B285" s="100"/>
      <c r="C285" s="146"/>
      <c r="D285" s="146"/>
      <c r="E285" s="178"/>
      <c r="F285" s="179" t="s">
        <v>468</v>
      </c>
      <c r="G285" s="178"/>
      <c r="H285" s="182">
        <v>0.19324160000000001</v>
      </c>
      <c r="I285" s="114"/>
      <c r="J285" s="114">
        <f>ROUND(J284*H285,0)</f>
        <v>1562</v>
      </c>
    </row>
    <row r="286" spans="1:10" ht="31.5" x14ac:dyDescent="0.25">
      <c r="A286" s="173" t="s">
        <v>244</v>
      </c>
      <c r="B286" s="105" t="s">
        <v>77</v>
      </c>
      <c r="C286" s="101"/>
      <c r="D286" s="101"/>
      <c r="E286" s="178"/>
      <c r="F286" s="179"/>
      <c r="G286" s="178"/>
      <c r="H286" s="182"/>
      <c r="I286" s="114"/>
      <c r="J286" s="114"/>
    </row>
    <row r="287" spans="1:10" ht="31.5" x14ac:dyDescent="0.25">
      <c r="A287" s="170" t="s">
        <v>247</v>
      </c>
      <c r="B287" s="100" t="s">
        <v>80</v>
      </c>
      <c r="C287" s="145"/>
      <c r="D287" s="145"/>
      <c r="E287" s="178"/>
      <c r="F287" s="179"/>
      <c r="G287" s="178"/>
      <c r="H287" s="182"/>
      <c r="I287" s="114"/>
      <c r="J287" s="114">
        <f>SUM(J291,J291,J292)</f>
        <v>9245</v>
      </c>
    </row>
    <row r="288" spans="1:10" x14ac:dyDescent="0.25">
      <c r="A288" s="174"/>
      <c r="B288" s="100"/>
      <c r="C288" s="146"/>
      <c r="D288" s="146"/>
      <c r="E288" s="178">
        <v>10</v>
      </c>
      <c r="F288" s="179" t="str">
        <f>VLOOKUP(E288,Danh_muc_VL_DC_TB!$A$69:$D$79,2)</f>
        <v>Quạt thông gió</v>
      </c>
      <c r="G288" s="179" t="str">
        <f>VLOOKUP(E288,Danh_muc_VL_DC_TB!$A$69:$D$79,4)</f>
        <v>0,04 kW/h</v>
      </c>
      <c r="H288" s="182">
        <v>6.08E-2</v>
      </c>
      <c r="I288" s="114">
        <f>Danh_muc_VL_DC_TB!$D$83</f>
        <v>2092</v>
      </c>
      <c r="J288" s="114">
        <f t="shared" ref="J288:J290" si="42">ROUND(H288*I288,0)</f>
        <v>127</v>
      </c>
    </row>
    <row r="289" spans="1:10" x14ac:dyDescent="0.25">
      <c r="A289" s="174"/>
      <c r="B289" s="100"/>
      <c r="C289" s="146"/>
      <c r="D289" s="146"/>
      <c r="E289" s="178">
        <v>1</v>
      </c>
      <c r="F289" s="179" t="str">
        <f>VLOOKUP(E289,Danh_muc_VL_DC_TB!$A$69:$D$79,2)</f>
        <v>Bộ đèn neon</v>
      </c>
      <c r="G289" s="179" t="str">
        <f>VLOOKUP(E289,Danh_muc_VL_DC_TB!$A$69:$D$79,4)</f>
        <v>0,04 kW/h</v>
      </c>
      <c r="H289" s="182">
        <v>0.3584</v>
      </c>
      <c r="I289" s="114">
        <f>Danh_muc_VL_DC_TB!$D$83</f>
        <v>2092</v>
      </c>
      <c r="J289" s="114">
        <f t="shared" si="42"/>
        <v>750</v>
      </c>
    </row>
    <row r="290" spans="1:10" x14ac:dyDescent="0.25">
      <c r="A290" s="174"/>
      <c r="B290" s="100"/>
      <c r="C290" s="146"/>
      <c r="D290" s="146"/>
      <c r="E290" s="178">
        <v>6</v>
      </c>
      <c r="F290" s="179" t="str">
        <f>VLOOKUP(E290,Danh_muc_VL_DC_TB!$A$69:$D$79,2)</f>
        <v>Máy hủy tài liệu</v>
      </c>
      <c r="G290" s="179" t="str">
        <f>VLOOKUP(E290,Danh_muc_VL_DC_TB!$A$69:$D$79,4)</f>
        <v>1 kW/h</v>
      </c>
      <c r="H290" s="182">
        <v>1.68</v>
      </c>
      <c r="I290" s="114">
        <f>Danh_muc_VL_DC_TB!$D$83</f>
        <v>2092</v>
      </c>
      <c r="J290" s="114">
        <f t="shared" si="42"/>
        <v>3515</v>
      </c>
    </row>
    <row r="291" spans="1:10" x14ac:dyDescent="0.25">
      <c r="A291" s="174"/>
      <c r="B291" s="100"/>
      <c r="C291" s="146"/>
      <c r="D291" s="146"/>
      <c r="E291" s="178"/>
      <c r="F291" s="179" t="s">
        <v>469</v>
      </c>
      <c r="G291" s="178"/>
      <c r="H291" s="182"/>
      <c r="I291" s="114"/>
      <c r="J291" s="114">
        <f>SUM(J288:J290)</f>
        <v>4392</v>
      </c>
    </row>
    <row r="292" spans="1:10" ht="31.5" x14ac:dyDescent="0.25">
      <c r="A292" s="174"/>
      <c r="B292" s="100"/>
      <c r="C292" s="146"/>
      <c r="D292" s="146"/>
      <c r="E292" s="178"/>
      <c r="F292" s="179" t="s">
        <v>468</v>
      </c>
      <c r="G292" s="178"/>
      <c r="H292" s="182">
        <v>0.10496</v>
      </c>
      <c r="I292" s="114"/>
      <c r="J292" s="114">
        <f>ROUND(J291*H292,0)</f>
        <v>461</v>
      </c>
    </row>
    <row r="293" spans="1:10" ht="31.5" x14ac:dyDescent="0.25">
      <c r="A293" s="173" t="s">
        <v>249</v>
      </c>
      <c r="B293" s="105" t="s">
        <v>82</v>
      </c>
      <c r="C293" s="101"/>
      <c r="D293" s="101"/>
      <c r="E293" s="178"/>
      <c r="F293" s="179"/>
      <c r="G293" s="178"/>
      <c r="H293" s="182"/>
      <c r="I293" s="114"/>
      <c r="J293" s="114"/>
    </row>
    <row r="294" spans="1:10" ht="31.5" x14ac:dyDescent="0.25">
      <c r="A294" s="170" t="s">
        <v>250</v>
      </c>
      <c r="B294" s="100" t="s">
        <v>489</v>
      </c>
      <c r="C294" s="145" t="s">
        <v>87</v>
      </c>
      <c r="D294" s="145"/>
      <c r="E294" s="178"/>
      <c r="F294" s="179"/>
      <c r="G294" s="178"/>
      <c r="H294" s="182"/>
      <c r="I294" s="114"/>
      <c r="J294" s="114">
        <f>SUM(J300,J301)</f>
        <v>499</v>
      </c>
    </row>
    <row r="295" spans="1:10" ht="31.5" x14ac:dyDescent="0.25">
      <c r="A295" s="174"/>
      <c r="B295" s="100"/>
      <c r="C295" s="146"/>
      <c r="D295" s="146"/>
      <c r="E295" s="178">
        <v>3</v>
      </c>
      <c r="F295" s="179" t="str">
        <f>VLOOKUP(E295,Danh_muc_VL_DC_TB!$A$69:$D$79,2)</f>
        <v>Máy điều hòa nhiệt độ 12.000 BTU</v>
      </c>
      <c r="G295" s="179" t="str">
        <f>VLOOKUP(E295,Danh_muc_VL_DC_TB!$A$69:$D$79,4)</f>
        <v>2,2 kW/h</v>
      </c>
      <c r="H295" s="182">
        <v>0.19359999999999999</v>
      </c>
      <c r="I295" s="114">
        <f>Danh_muc_VL_DC_TB!$D$83</f>
        <v>2092</v>
      </c>
      <c r="J295" s="114">
        <f t="shared" ref="J295:J299" si="43">ROUND(H295*I295,0)</f>
        <v>405</v>
      </c>
    </row>
    <row r="296" spans="1:10" x14ac:dyDescent="0.25">
      <c r="A296" s="174"/>
      <c r="B296" s="100"/>
      <c r="C296" s="146"/>
      <c r="D296" s="146"/>
      <c r="E296" s="178">
        <v>8</v>
      </c>
      <c r="F296" s="179" t="str">
        <f>VLOOKUP(E296,Danh_muc_VL_DC_TB!$A$69:$D$79,2)</f>
        <v>Máy vi tính PC</v>
      </c>
      <c r="G296" s="179" t="str">
        <f>VLOOKUP(E296,Danh_muc_VL_DC_TB!$A$69:$D$79,4)</f>
        <v>0,4 kW/h</v>
      </c>
      <c r="H296" s="182">
        <v>9.5999999999999992E-3</v>
      </c>
      <c r="I296" s="114">
        <f>Danh_muc_VL_DC_TB!$D$83</f>
        <v>2092</v>
      </c>
      <c r="J296" s="114">
        <f t="shared" si="43"/>
        <v>20</v>
      </c>
    </row>
    <row r="297" spans="1:10" x14ac:dyDescent="0.25">
      <c r="A297" s="174"/>
      <c r="B297" s="100"/>
      <c r="C297" s="146"/>
      <c r="D297" s="146"/>
      <c r="E297" s="178">
        <v>11</v>
      </c>
      <c r="F297" s="179" t="str">
        <f>VLOOKUP(E297,Danh_muc_VL_DC_TB!$A$69:$D$79,2)</f>
        <v>Quạt trần</v>
      </c>
      <c r="G297" s="179" t="str">
        <f>VLOOKUP(E297,Danh_muc_VL_DC_TB!$A$69:$D$79,4)</f>
        <v>0,1 kW/h</v>
      </c>
      <c r="H297" s="182">
        <v>8.8000000000000005E-3</v>
      </c>
      <c r="I297" s="114">
        <f>Danh_muc_VL_DC_TB!$D$83</f>
        <v>2092</v>
      </c>
      <c r="J297" s="114">
        <f t="shared" si="43"/>
        <v>18</v>
      </c>
    </row>
    <row r="298" spans="1:10" x14ac:dyDescent="0.25">
      <c r="A298" s="174"/>
      <c r="B298" s="100"/>
      <c r="C298" s="146"/>
      <c r="D298" s="146"/>
      <c r="E298" s="178">
        <v>10</v>
      </c>
      <c r="F298" s="179" t="str">
        <f>VLOOKUP(E298,Danh_muc_VL_DC_TB!$A$69:$D$79,2)</f>
        <v>Quạt thông gió</v>
      </c>
      <c r="G298" s="179" t="str">
        <f>VLOOKUP(E298,Danh_muc_VL_DC_TB!$A$69:$D$79,4)</f>
        <v>0,04 kW/h</v>
      </c>
      <c r="H298" s="182">
        <v>3.5200000000000001E-3</v>
      </c>
      <c r="I298" s="114">
        <f>Danh_muc_VL_DC_TB!$D$83</f>
        <v>2092</v>
      </c>
      <c r="J298" s="114">
        <f t="shared" si="43"/>
        <v>7</v>
      </c>
    </row>
    <row r="299" spans="1:10" x14ac:dyDescent="0.25">
      <c r="A299" s="174"/>
      <c r="B299" s="100"/>
      <c r="C299" s="146"/>
      <c r="D299" s="146"/>
      <c r="E299" s="178">
        <v>1</v>
      </c>
      <c r="F299" s="179" t="str">
        <f>VLOOKUP(E299,Danh_muc_VL_DC_TB!$A$69:$D$79,2)</f>
        <v>Bộ đèn neon</v>
      </c>
      <c r="G299" s="179" t="str">
        <f>VLOOKUP(E299,Danh_muc_VL_DC_TB!$A$69:$D$79,4)</f>
        <v>0,04 kW/h</v>
      </c>
      <c r="H299" s="182">
        <v>2.0480000000000002E-2</v>
      </c>
      <c r="I299" s="114">
        <f>Danh_muc_VL_DC_TB!$D$83</f>
        <v>2092</v>
      </c>
      <c r="J299" s="114">
        <f t="shared" si="43"/>
        <v>43</v>
      </c>
    </row>
    <row r="300" spans="1:10" x14ac:dyDescent="0.25">
      <c r="A300" s="174"/>
      <c r="B300" s="100"/>
      <c r="C300" s="146"/>
      <c r="D300" s="146"/>
      <c r="E300" s="178"/>
      <c r="F300" s="179" t="s">
        <v>469</v>
      </c>
      <c r="G300" s="178"/>
      <c r="H300" s="182"/>
      <c r="I300" s="114"/>
      <c r="J300" s="114">
        <f>SUM(J295:J299)</f>
        <v>493</v>
      </c>
    </row>
    <row r="301" spans="1:10" ht="31.5" x14ac:dyDescent="0.25">
      <c r="A301" s="174"/>
      <c r="B301" s="100"/>
      <c r="C301" s="146"/>
      <c r="D301" s="146"/>
      <c r="E301" s="178"/>
      <c r="F301" s="179" t="s">
        <v>468</v>
      </c>
      <c r="G301" s="178"/>
      <c r="H301" s="182">
        <v>1.18E-2</v>
      </c>
      <c r="I301" s="114"/>
      <c r="J301" s="114">
        <f>ROUND(J300*H301,0)</f>
        <v>6</v>
      </c>
    </row>
    <row r="302" spans="1:10" ht="31.5" x14ac:dyDescent="0.25">
      <c r="A302" s="170" t="s">
        <v>251</v>
      </c>
      <c r="B302" s="100" t="s">
        <v>490</v>
      </c>
      <c r="C302" s="145" t="s">
        <v>72</v>
      </c>
      <c r="D302" s="145"/>
      <c r="E302" s="178"/>
      <c r="F302" s="179"/>
      <c r="G302" s="178"/>
      <c r="H302" s="182"/>
      <c r="I302" s="114"/>
      <c r="J302" s="114">
        <f>SUM(J308,J309)</f>
        <v>456</v>
      </c>
    </row>
    <row r="303" spans="1:10" ht="31.5" x14ac:dyDescent="0.25">
      <c r="A303" s="174"/>
      <c r="B303" s="100"/>
      <c r="C303" s="146"/>
      <c r="D303" s="146"/>
      <c r="E303" s="178">
        <v>3</v>
      </c>
      <c r="F303" s="179" t="str">
        <f>VLOOKUP(E303,Danh_muc_VL_DC_TB!$A$69:$D$79,2)</f>
        <v>Máy điều hòa nhiệt độ 12.000 BTU</v>
      </c>
      <c r="G303" s="179" t="str">
        <f>VLOOKUP(E303,Danh_muc_VL_DC_TB!$A$69:$D$79,4)</f>
        <v>2,2 kW/h</v>
      </c>
      <c r="H303" s="182">
        <v>0.17599999999999999</v>
      </c>
      <c r="I303" s="114">
        <f>Danh_muc_VL_DC_TB!$D$83</f>
        <v>2092</v>
      </c>
      <c r="J303" s="114">
        <f t="shared" ref="J303:J307" si="44">ROUND(H303*I303,0)</f>
        <v>368</v>
      </c>
    </row>
    <row r="304" spans="1:10" x14ac:dyDescent="0.25">
      <c r="A304" s="174"/>
      <c r="B304" s="100"/>
      <c r="C304" s="146"/>
      <c r="D304" s="146"/>
      <c r="E304" s="178">
        <v>8</v>
      </c>
      <c r="F304" s="179" t="str">
        <f>VLOOKUP(E304,Danh_muc_VL_DC_TB!$A$69:$D$79,2)</f>
        <v>Máy vi tính PC</v>
      </c>
      <c r="G304" s="179" t="str">
        <f>VLOOKUP(E304,Danh_muc_VL_DC_TB!$A$69:$D$79,4)</f>
        <v>0,4 kW/h</v>
      </c>
      <c r="H304" s="182">
        <v>9.5999999999999992E-3</v>
      </c>
      <c r="I304" s="114">
        <f>Danh_muc_VL_DC_TB!$D$83</f>
        <v>2092</v>
      </c>
      <c r="J304" s="114">
        <f t="shared" si="44"/>
        <v>20</v>
      </c>
    </row>
    <row r="305" spans="1:10" x14ac:dyDescent="0.25">
      <c r="A305" s="174"/>
      <c r="B305" s="100"/>
      <c r="C305" s="146"/>
      <c r="D305" s="146"/>
      <c r="E305" s="178">
        <v>11</v>
      </c>
      <c r="F305" s="179" t="str">
        <f>VLOOKUP(E305,Danh_muc_VL_DC_TB!$A$69:$D$79,2)</f>
        <v>Quạt trần</v>
      </c>
      <c r="G305" s="179" t="str">
        <f>VLOOKUP(E305,Danh_muc_VL_DC_TB!$A$69:$D$79,4)</f>
        <v>0,1 kW/h</v>
      </c>
      <c r="H305" s="182">
        <v>8.0000000000000002E-3</v>
      </c>
      <c r="I305" s="114">
        <f>Danh_muc_VL_DC_TB!$D$83</f>
        <v>2092</v>
      </c>
      <c r="J305" s="114">
        <f t="shared" si="44"/>
        <v>17</v>
      </c>
    </row>
    <row r="306" spans="1:10" x14ac:dyDescent="0.25">
      <c r="A306" s="174"/>
      <c r="B306" s="100"/>
      <c r="C306" s="146"/>
      <c r="D306" s="146"/>
      <c r="E306" s="178">
        <v>10</v>
      </c>
      <c r="F306" s="179" t="str">
        <f>VLOOKUP(E306,Danh_muc_VL_DC_TB!$A$69:$D$79,2)</f>
        <v>Quạt thông gió</v>
      </c>
      <c r="G306" s="179" t="str">
        <f>VLOOKUP(E306,Danh_muc_VL_DC_TB!$A$69:$D$79,4)</f>
        <v>0,04 kW/h</v>
      </c>
      <c r="H306" s="182">
        <v>3.2000000000000002E-3</v>
      </c>
      <c r="I306" s="114">
        <f>Danh_muc_VL_DC_TB!$D$83</f>
        <v>2092</v>
      </c>
      <c r="J306" s="114">
        <f t="shared" si="44"/>
        <v>7</v>
      </c>
    </row>
    <row r="307" spans="1:10" x14ac:dyDescent="0.25">
      <c r="A307" s="174"/>
      <c r="B307" s="100"/>
      <c r="C307" s="146"/>
      <c r="D307" s="146"/>
      <c r="E307" s="178">
        <v>1</v>
      </c>
      <c r="F307" s="179" t="str">
        <f>VLOOKUP(E307,Danh_muc_VL_DC_TB!$A$69:$D$79,2)</f>
        <v>Bộ đèn neon</v>
      </c>
      <c r="G307" s="179" t="str">
        <f>VLOOKUP(E307,Danh_muc_VL_DC_TB!$A$69:$D$79,4)</f>
        <v>0,04 kW/h</v>
      </c>
      <c r="H307" s="182">
        <v>1.856E-2</v>
      </c>
      <c r="I307" s="114">
        <f>Danh_muc_VL_DC_TB!$D$83</f>
        <v>2092</v>
      </c>
      <c r="J307" s="114">
        <f t="shared" si="44"/>
        <v>39</v>
      </c>
    </row>
    <row r="308" spans="1:10" x14ac:dyDescent="0.25">
      <c r="A308" s="174"/>
      <c r="B308" s="100"/>
      <c r="C308" s="146"/>
      <c r="D308" s="146"/>
      <c r="E308" s="178"/>
      <c r="F308" s="179" t="s">
        <v>469</v>
      </c>
      <c r="G308" s="178"/>
      <c r="H308" s="182"/>
      <c r="I308" s="114"/>
      <c r="J308" s="114">
        <f>SUM(J303:J307)</f>
        <v>451</v>
      </c>
    </row>
    <row r="309" spans="1:10" ht="31.5" x14ac:dyDescent="0.25">
      <c r="A309" s="174"/>
      <c r="B309" s="100"/>
      <c r="C309" s="146"/>
      <c r="D309" s="146"/>
      <c r="E309" s="178"/>
      <c r="F309" s="179" t="s">
        <v>468</v>
      </c>
      <c r="G309" s="178"/>
      <c r="H309" s="182">
        <v>1.0768E-2</v>
      </c>
      <c r="I309" s="114"/>
      <c r="J309" s="114">
        <f>ROUND(J308*H309,0)</f>
        <v>5</v>
      </c>
    </row>
    <row r="310" spans="1:10" ht="47.25" x14ac:dyDescent="0.25">
      <c r="A310" s="170" t="s">
        <v>254</v>
      </c>
      <c r="B310" s="100" t="s">
        <v>89</v>
      </c>
      <c r="C310" s="146" t="s">
        <v>19</v>
      </c>
      <c r="D310" s="145"/>
      <c r="E310" s="178"/>
      <c r="F310" s="179"/>
      <c r="G310" s="178"/>
      <c r="H310" s="182"/>
      <c r="I310" s="114"/>
      <c r="J310" s="114">
        <f>SUM(J316,J317)</f>
        <v>1</v>
      </c>
    </row>
    <row r="311" spans="1:10" ht="31.5" x14ac:dyDescent="0.25">
      <c r="A311" s="174"/>
      <c r="B311" s="100"/>
      <c r="C311" s="126"/>
      <c r="D311" s="146"/>
      <c r="E311" s="178">
        <v>3</v>
      </c>
      <c r="F311" s="179" t="str">
        <f>VLOOKUP(E311,Danh_muc_VL_DC_TB!$A$69:$D$79,2)</f>
        <v>Máy điều hòa nhiệt độ 12.000 BTU</v>
      </c>
      <c r="G311" s="179" t="str">
        <f>VLOOKUP(E311,Danh_muc_VL_DC_TB!$A$69:$D$79,4)</f>
        <v>2,2 kW/h</v>
      </c>
      <c r="H311" s="182">
        <v>5.9840000000000002E-4</v>
      </c>
      <c r="I311" s="114">
        <f>Danh_muc_VL_DC_TB!$D$83</f>
        <v>2092</v>
      </c>
      <c r="J311" s="114">
        <f t="shared" ref="J311:J315" si="45">ROUND(H311*I311,0)</f>
        <v>1</v>
      </c>
    </row>
    <row r="312" spans="1:10" x14ac:dyDescent="0.25">
      <c r="A312" s="174"/>
      <c r="B312" s="100"/>
      <c r="C312" s="126"/>
      <c r="D312" s="146"/>
      <c r="E312" s="178">
        <v>8</v>
      </c>
      <c r="F312" s="179" t="str">
        <f>VLOOKUP(E312,Danh_muc_VL_DC_TB!$A$69:$D$79,2)</f>
        <v>Máy vi tính PC</v>
      </c>
      <c r="G312" s="179" t="str">
        <f>VLOOKUP(E312,Danh_muc_VL_DC_TB!$A$69:$D$79,4)</f>
        <v>0,4 kW/h</v>
      </c>
      <c r="H312" s="182">
        <v>3.1999999999999999E-5</v>
      </c>
      <c r="I312" s="114">
        <f>Danh_muc_VL_DC_TB!$D$83</f>
        <v>2092</v>
      </c>
      <c r="J312" s="114">
        <f t="shared" si="45"/>
        <v>0</v>
      </c>
    </row>
    <row r="313" spans="1:10" x14ac:dyDescent="0.25">
      <c r="A313" s="174"/>
      <c r="B313" s="100"/>
      <c r="C313" s="126"/>
      <c r="D313" s="146"/>
      <c r="E313" s="178">
        <v>11</v>
      </c>
      <c r="F313" s="179" t="str">
        <f>VLOOKUP(E313,Danh_muc_VL_DC_TB!$A$69:$D$79,2)</f>
        <v>Quạt trần</v>
      </c>
      <c r="G313" s="179" t="str">
        <f>VLOOKUP(E313,Danh_muc_VL_DC_TB!$A$69:$D$79,4)</f>
        <v>0,1 kW/h</v>
      </c>
      <c r="H313" s="182">
        <v>3.8399999999999998E-5</v>
      </c>
      <c r="I313" s="114">
        <f>Danh_muc_VL_DC_TB!$D$83</f>
        <v>2092</v>
      </c>
      <c r="J313" s="114">
        <f t="shared" si="45"/>
        <v>0</v>
      </c>
    </row>
    <row r="314" spans="1:10" x14ac:dyDescent="0.25">
      <c r="A314" s="174"/>
      <c r="B314" s="100"/>
      <c r="C314" s="126"/>
      <c r="D314" s="146"/>
      <c r="E314" s="178">
        <v>10</v>
      </c>
      <c r="F314" s="179" t="str">
        <f>VLOOKUP(E314,Danh_muc_VL_DC_TB!$A$69:$D$79,2)</f>
        <v>Quạt thông gió</v>
      </c>
      <c r="G314" s="179" t="str">
        <f>VLOOKUP(E314,Danh_muc_VL_DC_TB!$A$69:$D$79,4)</f>
        <v>0,04 kW/h</v>
      </c>
      <c r="H314" s="182">
        <v>1.0900000000000001E-5</v>
      </c>
      <c r="I314" s="114">
        <f>Danh_muc_VL_DC_TB!$D$83</f>
        <v>2092</v>
      </c>
      <c r="J314" s="114">
        <f t="shared" si="45"/>
        <v>0</v>
      </c>
    </row>
    <row r="315" spans="1:10" x14ac:dyDescent="0.25">
      <c r="A315" s="174"/>
      <c r="B315" s="100"/>
      <c r="C315" s="126"/>
      <c r="D315" s="146"/>
      <c r="E315" s="178">
        <v>1</v>
      </c>
      <c r="F315" s="179" t="str">
        <f>VLOOKUP(E315,Danh_muc_VL_DC_TB!$A$69:$D$79,2)</f>
        <v>Bộ đèn neon</v>
      </c>
      <c r="G315" s="179" t="str">
        <f>VLOOKUP(E315,Danh_muc_VL_DC_TB!$A$69:$D$79,4)</f>
        <v>0,04 kW/h</v>
      </c>
      <c r="H315" s="182">
        <v>1.0900000000000001E-5</v>
      </c>
      <c r="I315" s="114">
        <f>Danh_muc_VL_DC_TB!$D$83</f>
        <v>2092</v>
      </c>
      <c r="J315" s="114">
        <f t="shared" si="45"/>
        <v>0</v>
      </c>
    </row>
    <row r="316" spans="1:10" x14ac:dyDescent="0.25">
      <c r="A316" s="174"/>
      <c r="B316" s="100"/>
      <c r="C316" s="126"/>
      <c r="D316" s="146"/>
      <c r="E316" s="178"/>
      <c r="F316" s="179" t="s">
        <v>469</v>
      </c>
      <c r="G316" s="178"/>
      <c r="H316" s="182"/>
      <c r="I316" s="114"/>
      <c r="J316" s="114">
        <f>SUM(J311:J315)</f>
        <v>1</v>
      </c>
    </row>
    <row r="317" spans="1:10" ht="31.5" x14ac:dyDescent="0.25">
      <c r="A317" s="174"/>
      <c r="B317" s="100"/>
      <c r="C317" s="126"/>
      <c r="D317" s="146"/>
      <c r="E317" s="178"/>
      <c r="F317" s="179" t="s">
        <v>468</v>
      </c>
      <c r="G317" s="178"/>
      <c r="H317" s="182">
        <v>3.4499999999999998E-5</v>
      </c>
      <c r="I317" s="114"/>
      <c r="J317" s="114">
        <f>ROUND(J316*H317,0)</f>
        <v>0</v>
      </c>
    </row>
  </sheetData>
  <mergeCells count="28">
    <mergeCell ref="A2:J2"/>
    <mergeCell ref="A15:A17"/>
    <mergeCell ref="B15:B17"/>
    <mergeCell ref="C15:C17"/>
    <mergeCell ref="A18:A20"/>
    <mergeCell ref="B18:B20"/>
    <mergeCell ref="C18:C20"/>
    <mergeCell ref="A21:A23"/>
    <mergeCell ref="B21:B23"/>
    <mergeCell ref="C21:C23"/>
    <mergeCell ref="A24:A26"/>
    <mergeCell ref="B24:B26"/>
    <mergeCell ref="C24:C26"/>
    <mergeCell ref="A27:A29"/>
    <mergeCell ref="B27:B29"/>
    <mergeCell ref="C27:C29"/>
    <mergeCell ref="A30:A32"/>
    <mergeCell ref="B30:B32"/>
    <mergeCell ref="C30:C32"/>
    <mergeCell ref="A194:A196"/>
    <mergeCell ref="B194:B196"/>
    <mergeCell ref="C194:C196"/>
    <mergeCell ref="A188:A190"/>
    <mergeCell ref="B188:B190"/>
    <mergeCell ref="C188:C190"/>
    <mergeCell ref="A191:A193"/>
    <mergeCell ref="B191:B193"/>
    <mergeCell ref="C191:C193"/>
  </mergeCells>
  <printOptions horizontalCentered="1"/>
  <pageMargins left="0.98425196850393704" right="0.78740157480314965" top="0.78740157480314965" bottom="0.78740157480314965" header="0.39370078740157483" footer="0.39370078740157483"/>
  <pageSetup paperSize="9"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tabSelected="1" workbookViewId="0">
      <selection activeCell="I6" sqref="I6"/>
    </sheetView>
  </sheetViews>
  <sheetFormatPr defaultRowHeight="18.75" x14ac:dyDescent="0.2"/>
  <cols>
    <col min="1" max="1" width="5.28515625" style="27" customWidth="1"/>
    <col min="2" max="2" width="16.85546875" style="27" customWidth="1"/>
    <col min="3" max="4" width="11.140625" style="27" customWidth="1"/>
    <col min="5" max="5" width="16.42578125" style="27" customWidth="1"/>
    <col min="6" max="6" width="17.85546875" style="27" customWidth="1"/>
    <col min="7" max="7" width="16.42578125" style="27" bestFit="1" customWidth="1"/>
    <col min="8" max="8" width="19.7109375" style="27" bestFit="1" customWidth="1"/>
    <col min="9" max="16384" width="9.140625" style="27"/>
  </cols>
  <sheetData>
    <row r="1" spans="1:8" x14ac:dyDescent="0.2">
      <c r="G1" s="28"/>
      <c r="H1" s="29"/>
    </row>
    <row r="2" spans="1:8" x14ac:dyDescent="0.2">
      <c r="B2" s="245" t="s">
        <v>255</v>
      </c>
      <c r="C2" s="245"/>
      <c r="D2" s="245"/>
      <c r="E2" s="245"/>
      <c r="F2" s="245"/>
      <c r="G2" s="245"/>
      <c r="H2" s="245"/>
    </row>
    <row r="4" spans="1:8" x14ac:dyDescent="0.2">
      <c r="B4" s="30" t="s">
        <v>256</v>
      </c>
      <c r="C4" s="31"/>
      <c r="D4" s="31"/>
      <c r="E4" s="32">
        <v>1490000</v>
      </c>
      <c r="F4" s="31" t="s">
        <v>257</v>
      </c>
      <c r="G4" s="33"/>
      <c r="H4" s="33" t="s">
        <v>258</v>
      </c>
    </row>
    <row r="5" spans="1:8" ht="75" x14ac:dyDescent="0.2">
      <c r="A5" s="34" t="s">
        <v>285</v>
      </c>
      <c r="B5" s="34" t="s">
        <v>269</v>
      </c>
      <c r="C5" s="34" t="s">
        <v>98</v>
      </c>
      <c r="D5" s="34" t="s">
        <v>99</v>
      </c>
      <c r="E5" s="34" t="s">
        <v>259</v>
      </c>
      <c r="F5" s="34" t="s">
        <v>286</v>
      </c>
      <c r="G5" s="34" t="s">
        <v>100</v>
      </c>
      <c r="H5" s="34" t="s">
        <v>260</v>
      </c>
    </row>
    <row r="6" spans="1:8" x14ac:dyDescent="0.2">
      <c r="A6" s="35"/>
      <c r="B6" s="35">
        <v>1</v>
      </c>
      <c r="C6" s="35">
        <v>2</v>
      </c>
      <c r="D6" s="35">
        <v>3</v>
      </c>
      <c r="E6" s="35">
        <v>4</v>
      </c>
      <c r="F6" s="35" t="s">
        <v>261</v>
      </c>
      <c r="G6" s="35" t="s">
        <v>262</v>
      </c>
      <c r="H6" s="35" t="s">
        <v>263</v>
      </c>
    </row>
    <row r="7" spans="1:8" hidden="1" x14ac:dyDescent="0.2">
      <c r="A7" s="35"/>
      <c r="B7" s="35"/>
      <c r="C7" s="35"/>
      <c r="D7" s="35"/>
      <c r="E7" s="35"/>
      <c r="F7" s="35">
        <f>23.5%</f>
        <v>0.23499999999999999</v>
      </c>
      <c r="G7" s="35"/>
      <c r="H7" s="35">
        <v>26</v>
      </c>
    </row>
    <row r="8" spans="1:8" x14ac:dyDescent="0.2">
      <c r="A8" s="36" t="s">
        <v>283</v>
      </c>
      <c r="B8" s="36" t="s">
        <v>264</v>
      </c>
      <c r="C8" s="37"/>
      <c r="D8" s="37"/>
      <c r="E8" s="37"/>
      <c r="F8" s="37"/>
      <c r="G8" s="37"/>
      <c r="H8" s="37"/>
    </row>
    <row r="9" spans="1:8" x14ac:dyDescent="0.2">
      <c r="A9" s="37"/>
      <c r="B9" s="37" t="s">
        <v>101</v>
      </c>
      <c r="C9" s="37" t="s">
        <v>102</v>
      </c>
      <c r="D9" s="37">
        <v>2.34</v>
      </c>
      <c r="E9" s="38">
        <f>ROUND($E$4*D9,0)</f>
        <v>3486600</v>
      </c>
      <c r="F9" s="38">
        <f>ROUND($F$7*E9,0)</f>
        <v>819351</v>
      </c>
      <c r="G9" s="38">
        <f>SUM(E9,F9)</f>
        <v>4305951</v>
      </c>
      <c r="H9" s="38">
        <f>ROUND(G9/$H$7,0)</f>
        <v>165614</v>
      </c>
    </row>
    <row r="10" spans="1:8" x14ac:dyDescent="0.2">
      <c r="A10" s="37"/>
      <c r="B10" s="37" t="s">
        <v>103</v>
      </c>
      <c r="C10" s="37" t="s">
        <v>104</v>
      </c>
      <c r="D10" s="37">
        <v>2.67</v>
      </c>
      <c r="E10" s="38">
        <f t="shared" ref="E10:E22" si="0">ROUND($E$4*D10,0)</f>
        <v>3978300</v>
      </c>
      <c r="F10" s="38">
        <f t="shared" ref="F10:F22" si="1">ROUND($F$7*E10,0)</f>
        <v>934901</v>
      </c>
      <c r="G10" s="38">
        <f>SUM(E10,F10)</f>
        <v>4913201</v>
      </c>
      <c r="H10" s="38">
        <f>ROUND(G10/$H$7,0)</f>
        <v>188969</v>
      </c>
    </row>
    <row r="11" spans="1:8" x14ac:dyDescent="0.2">
      <c r="A11" s="37"/>
      <c r="B11" s="37" t="s">
        <v>105</v>
      </c>
      <c r="C11" s="37" t="s">
        <v>106</v>
      </c>
      <c r="D11" s="39">
        <v>3</v>
      </c>
      <c r="E11" s="38">
        <f t="shared" si="0"/>
        <v>4470000</v>
      </c>
      <c r="F11" s="38">
        <f t="shared" si="1"/>
        <v>1050450</v>
      </c>
      <c r="G11" s="38">
        <f>SUM(E11,F11)</f>
        <v>5520450</v>
      </c>
      <c r="H11" s="38">
        <f>ROUND(G11/$H$7,0)</f>
        <v>212325</v>
      </c>
    </row>
    <row r="12" spans="1:8" x14ac:dyDescent="0.2">
      <c r="A12" s="37"/>
      <c r="B12" s="37" t="s">
        <v>107</v>
      </c>
      <c r="C12" s="37" t="s">
        <v>108</v>
      </c>
      <c r="D12" s="39">
        <v>3.33</v>
      </c>
      <c r="E12" s="38">
        <f t="shared" si="0"/>
        <v>4961700</v>
      </c>
      <c r="F12" s="38">
        <f t="shared" si="1"/>
        <v>1166000</v>
      </c>
      <c r="G12" s="38">
        <f>SUM(E12,F12)</f>
        <v>6127700</v>
      </c>
      <c r="H12" s="38">
        <f>ROUND(G12/$H$7,0)</f>
        <v>235681</v>
      </c>
    </row>
    <row r="13" spans="1:8" x14ac:dyDescent="0.2">
      <c r="A13" s="37"/>
      <c r="B13" s="37" t="s">
        <v>270</v>
      </c>
      <c r="C13" s="37" t="s">
        <v>271</v>
      </c>
      <c r="D13" s="39">
        <v>3.66</v>
      </c>
      <c r="E13" s="38">
        <f t="shared" si="0"/>
        <v>5453400</v>
      </c>
      <c r="F13" s="38">
        <f t="shared" si="1"/>
        <v>1281549</v>
      </c>
      <c r="G13" s="38">
        <f t="shared" ref="G13:G15" si="2">SUM(E13,F13)</f>
        <v>6734949</v>
      </c>
      <c r="H13" s="38">
        <f t="shared" ref="H13:H22" si="3">ROUND(G13/$H$7,0)</f>
        <v>259037</v>
      </c>
    </row>
    <row r="14" spans="1:8" x14ac:dyDescent="0.2">
      <c r="A14" s="37"/>
      <c r="B14" s="37" t="s">
        <v>272</v>
      </c>
      <c r="C14" s="37" t="s">
        <v>273</v>
      </c>
      <c r="D14" s="39">
        <v>3.99</v>
      </c>
      <c r="E14" s="38">
        <f t="shared" si="0"/>
        <v>5945100</v>
      </c>
      <c r="F14" s="38">
        <f t="shared" si="1"/>
        <v>1397099</v>
      </c>
      <c r="G14" s="38">
        <f t="shared" si="2"/>
        <v>7342199</v>
      </c>
      <c r="H14" s="38">
        <f t="shared" si="3"/>
        <v>282392</v>
      </c>
    </row>
    <row r="15" spans="1:8" x14ac:dyDescent="0.2">
      <c r="A15" s="37"/>
      <c r="B15" s="37" t="s">
        <v>274</v>
      </c>
      <c r="C15" s="37" t="s">
        <v>275</v>
      </c>
      <c r="D15" s="39">
        <v>4.32</v>
      </c>
      <c r="E15" s="38">
        <f t="shared" si="0"/>
        <v>6436800</v>
      </c>
      <c r="F15" s="38">
        <f t="shared" si="1"/>
        <v>1512648</v>
      </c>
      <c r="G15" s="38">
        <f t="shared" si="2"/>
        <v>7949448</v>
      </c>
      <c r="H15" s="38">
        <f t="shared" si="3"/>
        <v>305748</v>
      </c>
    </row>
    <row r="16" spans="1:8" x14ac:dyDescent="0.2">
      <c r="A16" s="36" t="s">
        <v>284</v>
      </c>
      <c r="B16" s="36" t="s">
        <v>276</v>
      </c>
      <c r="C16" s="37"/>
      <c r="D16" s="37"/>
      <c r="E16" s="37"/>
      <c r="F16" s="37"/>
      <c r="G16" s="37"/>
      <c r="H16" s="37"/>
    </row>
    <row r="17" spans="1:8" x14ac:dyDescent="0.2">
      <c r="A17" s="37"/>
      <c r="B17" s="37" t="s">
        <v>101</v>
      </c>
      <c r="C17" s="37" t="s">
        <v>277</v>
      </c>
      <c r="D17" s="37">
        <v>1.86</v>
      </c>
      <c r="E17" s="38">
        <f t="shared" si="0"/>
        <v>2771400</v>
      </c>
      <c r="F17" s="38">
        <f t="shared" si="1"/>
        <v>651279</v>
      </c>
      <c r="G17" s="38">
        <f t="shared" ref="G17" si="4">SUM(E17,F17)</f>
        <v>3422679</v>
      </c>
      <c r="H17" s="38">
        <f t="shared" si="3"/>
        <v>131642</v>
      </c>
    </row>
    <row r="18" spans="1:8" x14ac:dyDescent="0.2">
      <c r="A18" s="37"/>
      <c r="B18" s="37" t="s">
        <v>103</v>
      </c>
      <c r="C18" s="37" t="s">
        <v>278</v>
      </c>
      <c r="D18" s="37">
        <v>2.06</v>
      </c>
      <c r="E18" s="38">
        <f t="shared" si="0"/>
        <v>3069400</v>
      </c>
      <c r="F18" s="38">
        <f t="shared" si="1"/>
        <v>721309</v>
      </c>
      <c r="G18" s="38">
        <f t="shared" ref="G18:G22" si="5">SUM(E18,F18)</f>
        <v>3790709</v>
      </c>
      <c r="H18" s="38">
        <f t="shared" si="3"/>
        <v>145797</v>
      </c>
    </row>
    <row r="19" spans="1:8" x14ac:dyDescent="0.2">
      <c r="A19" s="37"/>
      <c r="B19" s="37" t="s">
        <v>105</v>
      </c>
      <c r="C19" s="37" t="s">
        <v>279</v>
      </c>
      <c r="D19" s="37">
        <v>2.2599999999999998</v>
      </c>
      <c r="E19" s="38">
        <f t="shared" si="0"/>
        <v>3367400</v>
      </c>
      <c r="F19" s="38">
        <f t="shared" si="1"/>
        <v>791339</v>
      </c>
      <c r="G19" s="38">
        <f t="shared" si="5"/>
        <v>4158739</v>
      </c>
      <c r="H19" s="38">
        <f t="shared" si="3"/>
        <v>159952</v>
      </c>
    </row>
    <row r="20" spans="1:8" x14ac:dyDescent="0.2">
      <c r="A20" s="37"/>
      <c r="B20" s="37" t="s">
        <v>107</v>
      </c>
      <c r="C20" s="37" t="s">
        <v>280</v>
      </c>
      <c r="D20" s="37">
        <v>2.46</v>
      </c>
      <c r="E20" s="38">
        <f t="shared" si="0"/>
        <v>3665400</v>
      </c>
      <c r="F20" s="38">
        <f t="shared" si="1"/>
        <v>861369</v>
      </c>
      <c r="G20" s="38">
        <f t="shared" si="5"/>
        <v>4526769</v>
      </c>
      <c r="H20" s="38">
        <f t="shared" si="3"/>
        <v>174107</v>
      </c>
    </row>
    <row r="21" spans="1:8" x14ac:dyDescent="0.2">
      <c r="A21" s="37"/>
      <c r="B21" s="37" t="s">
        <v>270</v>
      </c>
      <c r="C21" s="37" t="s">
        <v>281</v>
      </c>
      <c r="D21" s="37">
        <v>2.66</v>
      </c>
      <c r="E21" s="38">
        <f t="shared" si="0"/>
        <v>3963400</v>
      </c>
      <c r="F21" s="38">
        <f t="shared" si="1"/>
        <v>931399</v>
      </c>
      <c r="G21" s="38">
        <f t="shared" si="5"/>
        <v>4894799</v>
      </c>
      <c r="H21" s="38">
        <f t="shared" si="3"/>
        <v>188262</v>
      </c>
    </row>
    <row r="22" spans="1:8" x14ac:dyDescent="0.2">
      <c r="A22" s="37"/>
      <c r="B22" s="37" t="s">
        <v>272</v>
      </c>
      <c r="C22" s="37" t="s">
        <v>282</v>
      </c>
      <c r="D22" s="37">
        <v>2.86</v>
      </c>
      <c r="E22" s="38">
        <f t="shared" si="0"/>
        <v>4261400</v>
      </c>
      <c r="F22" s="38">
        <f t="shared" si="1"/>
        <v>1001429</v>
      </c>
      <c r="G22" s="38">
        <f t="shared" si="5"/>
        <v>5262829</v>
      </c>
      <c r="H22" s="38">
        <f t="shared" si="3"/>
        <v>202417</v>
      </c>
    </row>
    <row r="23" spans="1:8" x14ac:dyDescent="0.2">
      <c r="B23" s="40"/>
      <c r="C23" s="40"/>
      <c r="D23" s="41"/>
      <c r="E23" s="42"/>
      <c r="F23" s="42"/>
      <c r="G23" s="42"/>
      <c r="H23" s="42"/>
    </row>
    <row r="24" spans="1:8" x14ac:dyDescent="0.2">
      <c r="B24" s="43" t="s">
        <v>109</v>
      </c>
      <c r="C24" s="31"/>
      <c r="D24" s="31"/>
      <c r="E24" s="31"/>
      <c r="F24" s="31"/>
      <c r="G24" s="31"/>
      <c r="H24" s="31"/>
    </row>
    <row r="25" spans="1:8" x14ac:dyDescent="0.2">
      <c r="B25" s="44" t="s">
        <v>265</v>
      </c>
      <c r="C25" s="31"/>
      <c r="D25" s="31"/>
      <c r="E25" s="31"/>
      <c r="F25" s="31"/>
      <c r="G25" s="31"/>
      <c r="H25" s="31"/>
    </row>
    <row r="26" spans="1:8" x14ac:dyDescent="0.2">
      <c r="B26" s="44" t="s">
        <v>266</v>
      </c>
      <c r="C26" s="31"/>
      <c r="D26" s="31"/>
      <c r="E26" s="31"/>
      <c r="F26" s="31"/>
      <c r="G26" s="31"/>
      <c r="H26" s="31"/>
    </row>
    <row r="27" spans="1:8" x14ac:dyDescent="0.2">
      <c r="B27" s="246" t="s">
        <v>267</v>
      </c>
      <c r="C27" s="246"/>
      <c r="D27" s="246"/>
      <c r="E27" s="246"/>
      <c r="F27" s="246"/>
      <c r="G27" s="246"/>
      <c r="H27" s="246"/>
    </row>
    <row r="28" spans="1:8" x14ac:dyDescent="0.2">
      <c r="B28" s="44" t="s">
        <v>268</v>
      </c>
      <c r="C28" s="31"/>
      <c r="D28" s="31"/>
      <c r="E28" s="31"/>
      <c r="F28" s="31"/>
      <c r="G28" s="31"/>
      <c r="H28" s="31"/>
    </row>
  </sheetData>
  <mergeCells count="2">
    <mergeCell ref="B2:H2"/>
    <mergeCell ref="B27:H27"/>
  </mergeCells>
  <printOptions horizontalCentered="1"/>
  <pageMargins left="0.78740157480314965" right="0.78740157480314965" top="0.98425196850393704" bottom="0.78740157480314965" header="0.39370078740157483" footer="0.39370078740157483"/>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000"/>
  <sheetViews>
    <sheetView zoomScale="115" zoomScaleNormal="115" workbookViewId="0">
      <selection activeCell="A68" sqref="A68"/>
    </sheetView>
  </sheetViews>
  <sheetFormatPr defaultColWidth="12.5703125" defaultRowHeight="15.75" customHeight="1" x14ac:dyDescent="0.2"/>
  <cols>
    <col min="1" max="1" width="5.42578125" customWidth="1"/>
    <col min="2" max="2" width="25.28515625" customWidth="1"/>
    <col min="3" max="3" width="11.140625" customWidth="1"/>
    <col min="4" max="4" width="14.42578125" customWidth="1"/>
    <col min="5" max="5" width="9.42578125" customWidth="1"/>
    <col min="6" max="6" width="12" bestFit="1" customWidth="1"/>
  </cols>
  <sheetData>
    <row r="1" spans="1:26" ht="15.75" customHeight="1" x14ac:dyDescent="0.25">
      <c r="A1" s="2"/>
      <c r="B1" s="2"/>
      <c r="C1" s="2"/>
      <c r="D1" s="2"/>
      <c r="E1" s="2"/>
      <c r="F1" s="2"/>
      <c r="G1" s="2"/>
      <c r="H1" s="2"/>
      <c r="I1" s="2"/>
      <c r="J1" s="2"/>
      <c r="K1" s="2"/>
      <c r="L1" s="2"/>
      <c r="M1" s="2"/>
      <c r="N1" s="2"/>
      <c r="O1" s="2"/>
      <c r="P1" s="2"/>
      <c r="Q1" s="2"/>
      <c r="R1" s="2"/>
      <c r="S1" s="2"/>
      <c r="T1" s="2"/>
      <c r="U1" s="2"/>
      <c r="V1" s="2"/>
      <c r="W1" s="2"/>
      <c r="X1" s="2"/>
      <c r="Y1" s="2"/>
      <c r="Z1" s="2"/>
    </row>
    <row r="2" spans="1:26" ht="15.75" customHeight="1" x14ac:dyDescent="0.25">
      <c r="A2" s="247" t="s">
        <v>110</v>
      </c>
      <c r="B2" s="248"/>
      <c r="C2" s="248"/>
      <c r="D2" s="248"/>
      <c r="E2" s="248"/>
      <c r="F2" s="248"/>
      <c r="G2" s="249"/>
      <c r="H2" s="2"/>
      <c r="I2" s="2"/>
      <c r="J2" s="2"/>
      <c r="K2" s="2"/>
      <c r="L2" s="2"/>
      <c r="M2" s="2"/>
      <c r="N2" s="2"/>
      <c r="O2" s="2"/>
      <c r="P2" s="2"/>
      <c r="Q2" s="2"/>
      <c r="R2" s="2"/>
      <c r="S2" s="2"/>
      <c r="T2" s="2"/>
      <c r="U2" s="2"/>
      <c r="V2" s="2"/>
      <c r="W2" s="2"/>
      <c r="X2" s="2"/>
      <c r="Y2" s="2"/>
      <c r="Z2" s="2"/>
    </row>
    <row r="3" spans="1:26" ht="63" x14ac:dyDescent="0.25">
      <c r="A3" s="4" t="s">
        <v>0</v>
      </c>
      <c r="B3" s="4" t="s">
        <v>111</v>
      </c>
      <c r="C3" s="4" t="s">
        <v>2</v>
      </c>
      <c r="D3" s="4" t="s">
        <v>112</v>
      </c>
      <c r="E3" s="4" t="s">
        <v>113</v>
      </c>
      <c r="F3" s="4" t="s">
        <v>114</v>
      </c>
      <c r="G3" s="4" t="s">
        <v>115</v>
      </c>
      <c r="H3" s="2"/>
      <c r="I3" s="2"/>
      <c r="J3" s="2"/>
      <c r="K3" s="2"/>
      <c r="L3" s="2"/>
      <c r="M3" s="2"/>
      <c r="N3" s="2"/>
      <c r="O3" s="2"/>
      <c r="P3" s="2"/>
      <c r="Q3" s="2"/>
      <c r="R3" s="2"/>
      <c r="S3" s="2"/>
      <c r="T3" s="2"/>
      <c r="U3" s="2"/>
      <c r="V3" s="2"/>
      <c r="W3" s="2"/>
      <c r="X3" s="2"/>
      <c r="Y3" s="2"/>
      <c r="Z3" s="2"/>
    </row>
    <row r="4" spans="1:26" ht="15.75" customHeight="1" x14ac:dyDescent="0.25">
      <c r="A4" s="15">
        <v>1</v>
      </c>
      <c r="B4" s="16" t="s">
        <v>116</v>
      </c>
      <c r="C4" s="9" t="s">
        <v>117</v>
      </c>
      <c r="D4" s="11">
        <v>431400000</v>
      </c>
      <c r="E4" s="11">
        <v>5</v>
      </c>
      <c r="F4" s="11">
        <v>500</v>
      </c>
      <c r="G4" s="17">
        <f>ROUND(D4/(E4*F4),0)</f>
        <v>172560</v>
      </c>
      <c r="H4" s="2"/>
      <c r="I4" s="2"/>
      <c r="J4" s="2"/>
      <c r="K4" s="2"/>
      <c r="L4" s="2"/>
      <c r="M4" s="2"/>
      <c r="N4" s="2"/>
      <c r="O4" s="2"/>
      <c r="P4" s="2"/>
      <c r="Q4" s="2"/>
      <c r="R4" s="2"/>
      <c r="S4" s="2"/>
      <c r="T4" s="2"/>
      <c r="U4" s="2"/>
      <c r="V4" s="2"/>
      <c r="W4" s="2"/>
      <c r="X4" s="2"/>
      <c r="Y4" s="2"/>
      <c r="Z4" s="2"/>
    </row>
    <row r="5" spans="1:26" ht="15.75" customHeight="1" x14ac:dyDescent="0.25">
      <c r="A5" s="15">
        <v>2</v>
      </c>
      <c r="B5" s="16" t="s">
        <v>118</v>
      </c>
      <c r="C5" s="9" t="s">
        <v>117</v>
      </c>
      <c r="D5" s="17">
        <v>15790000</v>
      </c>
      <c r="E5" s="11">
        <v>8</v>
      </c>
      <c r="F5" s="11">
        <v>500</v>
      </c>
      <c r="G5" s="17">
        <f t="shared" ref="G5:G8" si="0">ROUND(D5/(E5*F5),0)</f>
        <v>3948</v>
      </c>
      <c r="H5" s="2"/>
      <c r="I5" s="2"/>
      <c r="J5" s="2"/>
      <c r="K5" s="2"/>
      <c r="L5" s="2"/>
      <c r="M5" s="2"/>
      <c r="N5" s="2"/>
      <c r="O5" s="2"/>
      <c r="P5" s="2"/>
      <c r="Q5" s="2"/>
      <c r="R5" s="2"/>
      <c r="S5" s="2"/>
      <c r="T5" s="2"/>
      <c r="U5" s="2"/>
      <c r="V5" s="2"/>
      <c r="W5" s="2"/>
      <c r="X5" s="2"/>
      <c r="Y5" s="2"/>
      <c r="Z5" s="2"/>
    </row>
    <row r="6" spans="1:26" ht="15.75" customHeight="1" x14ac:dyDescent="0.25">
      <c r="A6" s="15">
        <v>3</v>
      </c>
      <c r="B6" s="16" t="s">
        <v>119</v>
      </c>
      <c r="C6" s="9" t="s">
        <v>117</v>
      </c>
      <c r="D6" s="17">
        <v>6000000</v>
      </c>
      <c r="E6" s="11">
        <v>5</v>
      </c>
      <c r="F6" s="11">
        <v>500</v>
      </c>
      <c r="G6" s="17">
        <f t="shared" si="0"/>
        <v>2400</v>
      </c>
      <c r="H6" s="2"/>
      <c r="I6" s="2"/>
      <c r="J6" s="2"/>
      <c r="K6" s="2"/>
      <c r="L6" s="2"/>
      <c r="M6" s="2"/>
      <c r="N6" s="2"/>
      <c r="O6" s="2"/>
      <c r="P6" s="2"/>
      <c r="Q6" s="2"/>
      <c r="R6" s="2"/>
      <c r="S6" s="2"/>
      <c r="T6" s="2"/>
      <c r="U6" s="2"/>
      <c r="V6" s="2"/>
      <c r="W6" s="2"/>
      <c r="X6" s="2"/>
      <c r="Y6" s="2"/>
      <c r="Z6" s="2"/>
    </row>
    <row r="7" spans="1:26" ht="15.75" customHeight="1" x14ac:dyDescent="0.25">
      <c r="A7" s="122">
        <v>4</v>
      </c>
      <c r="B7" s="123" t="s">
        <v>426</v>
      </c>
      <c r="C7" s="68" t="s">
        <v>117</v>
      </c>
      <c r="D7" s="17">
        <v>6800000</v>
      </c>
      <c r="E7" s="17">
        <v>5</v>
      </c>
      <c r="F7" s="17">
        <v>500</v>
      </c>
      <c r="G7" s="17">
        <f t="shared" ref="G7" si="1">ROUND(D7/(E7*F7),0)</f>
        <v>2720</v>
      </c>
      <c r="H7" s="2"/>
      <c r="I7" s="2"/>
      <c r="J7" s="2"/>
      <c r="K7" s="2"/>
      <c r="L7" s="2"/>
      <c r="M7" s="2"/>
      <c r="N7" s="2"/>
      <c r="O7" s="2"/>
      <c r="P7" s="2"/>
      <c r="Q7" s="2"/>
      <c r="R7" s="2"/>
      <c r="S7" s="2"/>
      <c r="T7" s="2"/>
      <c r="U7" s="2"/>
      <c r="V7" s="2"/>
      <c r="W7" s="2"/>
      <c r="X7" s="2"/>
      <c r="Y7" s="2"/>
      <c r="Z7" s="2"/>
    </row>
    <row r="8" spans="1:26" ht="15.75" customHeight="1" x14ac:dyDescent="0.25">
      <c r="A8" s="15">
        <v>5</v>
      </c>
      <c r="B8" s="16" t="s">
        <v>120</v>
      </c>
      <c r="C8" s="9" t="s">
        <v>117</v>
      </c>
      <c r="D8" s="17">
        <v>15000000</v>
      </c>
      <c r="E8" s="11">
        <v>5</v>
      </c>
      <c r="F8" s="11">
        <v>500</v>
      </c>
      <c r="G8" s="17">
        <f t="shared" si="0"/>
        <v>6000</v>
      </c>
      <c r="H8" s="2"/>
      <c r="I8" s="2"/>
      <c r="J8" s="2"/>
      <c r="K8" s="2"/>
      <c r="L8" s="2"/>
      <c r="M8" s="2"/>
      <c r="N8" s="2"/>
      <c r="O8" s="2"/>
      <c r="P8" s="2"/>
      <c r="Q8" s="2"/>
      <c r="R8" s="2"/>
      <c r="S8" s="2"/>
      <c r="T8" s="2"/>
      <c r="U8" s="2"/>
      <c r="V8" s="2"/>
      <c r="W8" s="2"/>
      <c r="X8" s="2"/>
      <c r="Y8" s="2"/>
      <c r="Z8" s="2"/>
    </row>
    <row r="9" spans="1:26" ht="15.75" customHeight="1" x14ac:dyDescent="0.25">
      <c r="A9" s="2"/>
      <c r="B9" s="2"/>
      <c r="C9" s="2"/>
      <c r="D9" s="2"/>
      <c r="E9" s="2"/>
      <c r="F9" s="2"/>
      <c r="G9" s="2"/>
      <c r="H9" s="2"/>
      <c r="I9" s="2"/>
      <c r="J9" s="2"/>
      <c r="K9" s="2"/>
      <c r="L9" s="2"/>
      <c r="M9" s="2"/>
      <c r="N9" s="2"/>
      <c r="O9" s="2"/>
      <c r="P9" s="2"/>
      <c r="Q9" s="2"/>
      <c r="R9" s="2"/>
      <c r="S9" s="2"/>
      <c r="T9" s="2"/>
      <c r="U9" s="2"/>
      <c r="V9" s="2"/>
      <c r="W9" s="2"/>
      <c r="X9" s="2"/>
      <c r="Y9" s="2"/>
      <c r="Z9" s="2"/>
    </row>
    <row r="10" spans="1:26" ht="15.75" customHeight="1" x14ac:dyDescent="0.25">
      <c r="A10" s="247" t="s">
        <v>121</v>
      </c>
      <c r="B10" s="248"/>
      <c r="C10" s="248"/>
      <c r="D10" s="248"/>
      <c r="E10" s="248"/>
      <c r="F10" s="248"/>
      <c r="G10" s="249"/>
      <c r="H10" s="2"/>
      <c r="I10" s="2"/>
      <c r="J10" s="2"/>
      <c r="K10" s="2"/>
      <c r="L10" s="2"/>
      <c r="M10" s="2"/>
      <c r="N10" s="2"/>
      <c r="O10" s="2"/>
      <c r="P10" s="2"/>
      <c r="Q10" s="2"/>
      <c r="R10" s="2"/>
      <c r="S10" s="2"/>
      <c r="T10" s="2"/>
      <c r="U10" s="2"/>
      <c r="V10" s="2"/>
      <c r="W10" s="2"/>
      <c r="X10" s="2"/>
      <c r="Y10" s="2"/>
      <c r="Z10" s="2"/>
    </row>
    <row r="11" spans="1:26" ht="63" x14ac:dyDescent="0.25">
      <c r="A11" s="4" t="s">
        <v>0</v>
      </c>
      <c r="B11" s="4" t="s">
        <v>122</v>
      </c>
      <c r="C11" s="4" t="s">
        <v>2</v>
      </c>
      <c r="D11" s="4" t="s">
        <v>112</v>
      </c>
      <c r="E11" s="4" t="s">
        <v>123</v>
      </c>
      <c r="F11" s="4" t="s">
        <v>124</v>
      </c>
      <c r="G11" s="4" t="s">
        <v>115</v>
      </c>
      <c r="H11" s="2"/>
      <c r="I11" s="2"/>
      <c r="J11" s="2"/>
      <c r="K11" s="2"/>
      <c r="L11" s="2"/>
      <c r="M11" s="2"/>
      <c r="N11" s="2"/>
      <c r="O11" s="2"/>
      <c r="P11" s="2"/>
      <c r="Q11" s="2"/>
      <c r="R11" s="2"/>
      <c r="S11" s="2"/>
      <c r="T11" s="2"/>
      <c r="U11" s="2"/>
      <c r="V11" s="2"/>
      <c r="W11" s="2"/>
      <c r="X11" s="2"/>
      <c r="Y11" s="2"/>
      <c r="Z11" s="2"/>
    </row>
    <row r="12" spans="1:26" ht="15.75" customHeight="1" x14ac:dyDescent="0.25">
      <c r="A12" s="108">
        <v>1</v>
      </c>
      <c r="B12" s="18" t="s">
        <v>125</v>
      </c>
      <c r="C12" s="19" t="s">
        <v>117</v>
      </c>
      <c r="D12" s="11">
        <v>2100000</v>
      </c>
      <c r="E12" s="11">
        <v>48</v>
      </c>
      <c r="F12" s="11">
        <v>26</v>
      </c>
      <c r="G12" s="17">
        <f t="shared" ref="G12:G34" si="2">ROUND(D12/(E12*F12),0)</f>
        <v>1683</v>
      </c>
      <c r="H12" s="2"/>
      <c r="I12" s="2"/>
      <c r="J12" s="2"/>
      <c r="K12" s="2"/>
      <c r="L12" s="2"/>
      <c r="M12" s="2"/>
      <c r="N12" s="2"/>
      <c r="O12" s="2"/>
      <c r="P12" s="2"/>
      <c r="Q12" s="2"/>
      <c r="R12" s="2"/>
      <c r="S12" s="2"/>
      <c r="T12" s="2"/>
      <c r="U12" s="2"/>
      <c r="V12" s="2"/>
      <c r="W12" s="2"/>
      <c r="X12" s="2"/>
      <c r="Y12" s="2"/>
      <c r="Z12" s="2"/>
    </row>
    <row r="13" spans="1:26" ht="15.75" customHeight="1" x14ac:dyDescent="0.25">
      <c r="A13" s="15">
        <v>2</v>
      </c>
      <c r="B13" s="18" t="s">
        <v>126</v>
      </c>
      <c r="C13" s="19" t="s">
        <v>117</v>
      </c>
      <c r="D13" s="11">
        <v>35000</v>
      </c>
      <c r="E13" s="11">
        <v>36</v>
      </c>
      <c r="F13" s="11">
        <v>26</v>
      </c>
      <c r="G13" s="17">
        <f t="shared" si="2"/>
        <v>37</v>
      </c>
      <c r="H13" s="2"/>
      <c r="I13" s="2"/>
      <c r="J13" s="2"/>
      <c r="K13" s="2"/>
      <c r="L13" s="2"/>
      <c r="M13" s="2"/>
      <c r="N13" s="2"/>
      <c r="O13" s="2"/>
      <c r="P13" s="2"/>
      <c r="Q13" s="2"/>
      <c r="R13" s="2"/>
      <c r="S13" s="2"/>
      <c r="T13" s="2"/>
      <c r="U13" s="2"/>
      <c r="V13" s="2"/>
      <c r="W13" s="2"/>
      <c r="X13" s="2"/>
      <c r="Y13" s="2"/>
      <c r="Z13" s="2"/>
    </row>
    <row r="14" spans="1:26" ht="15.75" customHeight="1" x14ac:dyDescent="0.25">
      <c r="A14" s="15">
        <v>3</v>
      </c>
      <c r="B14" s="18" t="s">
        <v>127</v>
      </c>
      <c r="C14" s="19" t="s">
        <v>117</v>
      </c>
      <c r="D14" s="11">
        <v>4000000</v>
      </c>
      <c r="E14" s="11">
        <v>60</v>
      </c>
      <c r="F14" s="11">
        <v>26</v>
      </c>
      <c r="G14" s="17">
        <f t="shared" si="2"/>
        <v>2564</v>
      </c>
      <c r="H14" s="2"/>
      <c r="I14" s="2"/>
      <c r="J14" s="2"/>
      <c r="K14" s="2"/>
      <c r="L14" s="2"/>
      <c r="M14" s="2"/>
      <c r="N14" s="2"/>
      <c r="O14" s="2"/>
      <c r="P14" s="2"/>
      <c r="Q14" s="2"/>
      <c r="R14" s="2"/>
      <c r="S14" s="2"/>
      <c r="T14" s="2"/>
      <c r="U14" s="2"/>
      <c r="V14" s="2"/>
      <c r="W14" s="2"/>
      <c r="X14" s="2"/>
      <c r="Y14" s="2"/>
      <c r="Z14" s="2"/>
    </row>
    <row r="15" spans="1:26" ht="15.75" customHeight="1" x14ac:dyDescent="0.25">
      <c r="A15" s="15">
        <v>4</v>
      </c>
      <c r="B15" s="18" t="s">
        <v>128</v>
      </c>
      <c r="C15" s="19" t="s">
        <v>117</v>
      </c>
      <c r="D15" s="11">
        <v>1500000</v>
      </c>
      <c r="E15" s="11">
        <v>96</v>
      </c>
      <c r="F15" s="11">
        <v>26</v>
      </c>
      <c r="G15" s="17">
        <f t="shared" si="2"/>
        <v>601</v>
      </c>
      <c r="H15" s="2"/>
      <c r="I15" s="2"/>
      <c r="J15" s="2"/>
      <c r="K15" s="2"/>
      <c r="L15" s="2"/>
      <c r="M15" s="2"/>
      <c r="N15" s="2"/>
      <c r="O15" s="2"/>
      <c r="P15" s="2"/>
      <c r="Q15" s="2"/>
      <c r="R15" s="2"/>
      <c r="S15" s="2"/>
      <c r="T15" s="2"/>
      <c r="U15" s="2"/>
      <c r="V15" s="2"/>
      <c r="W15" s="2"/>
      <c r="X15" s="2"/>
      <c r="Y15" s="2"/>
      <c r="Z15" s="2"/>
    </row>
    <row r="16" spans="1:26" ht="15.75" customHeight="1" x14ac:dyDescent="0.25">
      <c r="A16" s="15">
        <v>5</v>
      </c>
      <c r="B16" s="117" t="s">
        <v>423</v>
      </c>
      <c r="C16" s="19" t="s">
        <v>130</v>
      </c>
      <c r="D16" s="11">
        <v>150000</v>
      </c>
      <c r="E16" s="11">
        <v>36</v>
      </c>
      <c r="F16" s="11">
        <v>26</v>
      </c>
      <c r="G16" s="17">
        <f t="shared" si="2"/>
        <v>160</v>
      </c>
      <c r="H16" s="2"/>
      <c r="I16" s="2"/>
      <c r="J16" s="2"/>
      <c r="K16" s="2"/>
      <c r="L16" s="2"/>
      <c r="M16" s="2"/>
      <c r="N16" s="2"/>
      <c r="O16" s="2"/>
      <c r="P16" s="2"/>
      <c r="Q16" s="2"/>
      <c r="R16" s="2"/>
      <c r="S16" s="2"/>
      <c r="T16" s="2"/>
      <c r="U16" s="2"/>
      <c r="V16" s="2"/>
      <c r="W16" s="2"/>
      <c r="X16" s="2"/>
      <c r="Y16" s="2"/>
      <c r="Z16" s="2"/>
    </row>
    <row r="17" spans="1:26" ht="15.75" customHeight="1" x14ac:dyDescent="0.25">
      <c r="A17" s="15">
        <v>6</v>
      </c>
      <c r="B17" s="18" t="s">
        <v>131</v>
      </c>
      <c r="C17" s="19" t="s">
        <v>117</v>
      </c>
      <c r="D17" s="11">
        <v>350000</v>
      </c>
      <c r="E17" s="11">
        <v>6</v>
      </c>
      <c r="F17" s="11">
        <v>26</v>
      </c>
      <c r="G17" s="17">
        <f t="shared" si="2"/>
        <v>2244</v>
      </c>
      <c r="H17" s="2"/>
      <c r="I17" s="2"/>
      <c r="J17" s="2"/>
      <c r="K17" s="2"/>
      <c r="L17" s="2"/>
      <c r="M17" s="2"/>
      <c r="N17" s="2"/>
      <c r="O17" s="2"/>
      <c r="P17" s="2"/>
      <c r="Q17" s="2"/>
      <c r="R17" s="2"/>
      <c r="S17" s="2"/>
      <c r="T17" s="2"/>
      <c r="U17" s="2"/>
      <c r="V17" s="2"/>
      <c r="W17" s="2"/>
      <c r="X17" s="2"/>
      <c r="Y17" s="2"/>
      <c r="Z17" s="2"/>
    </row>
    <row r="18" spans="1:26" ht="15.75" customHeight="1" x14ac:dyDescent="0.25">
      <c r="A18" s="15">
        <v>7</v>
      </c>
      <c r="B18" s="18" t="s">
        <v>132</v>
      </c>
      <c r="C18" s="19" t="s">
        <v>117</v>
      </c>
      <c r="D18" s="11">
        <v>100000</v>
      </c>
      <c r="E18" s="11">
        <v>12</v>
      </c>
      <c r="F18" s="11">
        <v>26</v>
      </c>
      <c r="G18" s="17">
        <f t="shared" si="2"/>
        <v>321</v>
      </c>
      <c r="H18" s="2"/>
      <c r="I18" s="2"/>
      <c r="J18" s="2"/>
      <c r="K18" s="2"/>
      <c r="L18" s="2"/>
      <c r="M18" s="2"/>
      <c r="N18" s="2"/>
      <c r="O18" s="2"/>
      <c r="P18" s="2"/>
      <c r="Q18" s="2"/>
      <c r="R18" s="2"/>
      <c r="S18" s="2"/>
      <c r="T18" s="2"/>
      <c r="U18" s="2"/>
      <c r="V18" s="2"/>
      <c r="W18" s="2"/>
      <c r="X18" s="2"/>
      <c r="Y18" s="2"/>
      <c r="Z18" s="2"/>
    </row>
    <row r="19" spans="1:26" ht="15.75" customHeight="1" x14ac:dyDescent="0.25">
      <c r="A19" s="15">
        <v>8</v>
      </c>
      <c r="B19" s="18" t="s">
        <v>133</v>
      </c>
      <c r="C19" s="19" t="s">
        <v>134</v>
      </c>
      <c r="D19" s="11">
        <v>30000</v>
      </c>
      <c r="E19" s="11">
        <v>3</v>
      </c>
      <c r="F19" s="11">
        <v>26</v>
      </c>
      <c r="G19" s="17">
        <f t="shared" si="2"/>
        <v>385</v>
      </c>
      <c r="H19" s="2"/>
      <c r="I19" s="2"/>
      <c r="J19" s="2"/>
      <c r="K19" s="2"/>
      <c r="L19" s="2"/>
      <c r="M19" s="2"/>
      <c r="N19" s="2"/>
      <c r="O19" s="2"/>
      <c r="P19" s="2"/>
      <c r="Q19" s="2"/>
      <c r="R19" s="2"/>
      <c r="S19" s="2"/>
      <c r="T19" s="2"/>
      <c r="U19" s="2"/>
      <c r="V19" s="2"/>
      <c r="W19" s="2"/>
      <c r="X19" s="2"/>
      <c r="Y19" s="2"/>
      <c r="Z19" s="2"/>
    </row>
    <row r="20" spans="1:26" ht="15.75" customHeight="1" x14ac:dyDescent="0.25">
      <c r="A20" s="15">
        <v>9</v>
      </c>
      <c r="B20" s="18" t="s">
        <v>135</v>
      </c>
      <c r="C20" s="19" t="s">
        <v>117</v>
      </c>
      <c r="D20" s="11">
        <v>950000</v>
      </c>
      <c r="E20" s="11">
        <v>96</v>
      </c>
      <c r="F20" s="11">
        <v>26</v>
      </c>
      <c r="G20" s="17">
        <f t="shared" si="2"/>
        <v>381</v>
      </c>
      <c r="H20" s="2"/>
      <c r="I20" s="2"/>
      <c r="J20" s="2"/>
      <c r="K20" s="2"/>
      <c r="L20" s="2"/>
      <c r="M20" s="2"/>
      <c r="N20" s="2"/>
      <c r="O20" s="2"/>
      <c r="P20" s="2"/>
      <c r="Q20" s="2"/>
      <c r="R20" s="2"/>
      <c r="S20" s="2"/>
      <c r="T20" s="2"/>
      <c r="U20" s="2"/>
      <c r="V20" s="2"/>
      <c r="W20" s="2"/>
      <c r="X20" s="2"/>
      <c r="Y20" s="2"/>
      <c r="Z20" s="2"/>
    </row>
    <row r="21" spans="1:26" ht="15.75" customHeight="1" x14ac:dyDescent="0.25">
      <c r="A21" s="15">
        <v>10</v>
      </c>
      <c r="B21" s="18" t="s">
        <v>136</v>
      </c>
      <c r="C21" s="19" t="s">
        <v>117</v>
      </c>
      <c r="D21" s="11">
        <v>2000000</v>
      </c>
      <c r="E21" s="11">
        <v>96</v>
      </c>
      <c r="F21" s="11">
        <v>26</v>
      </c>
      <c r="G21" s="17">
        <f t="shared" si="2"/>
        <v>801</v>
      </c>
      <c r="H21" s="2"/>
      <c r="I21" s="2"/>
      <c r="J21" s="2"/>
      <c r="K21" s="2"/>
      <c r="L21" s="2"/>
      <c r="M21" s="2"/>
      <c r="N21" s="2"/>
      <c r="O21" s="2"/>
      <c r="P21" s="2"/>
      <c r="Q21" s="2"/>
      <c r="R21" s="2"/>
      <c r="S21" s="2"/>
      <c r="T21" s="2"/>
      <c r="U21" s="2"/>
      <c r="V21" s="2"/>
      <c r="W21" s="2"/>
      <c r="X21" s="2"/>
      <c r="Y21" s="2"/>
      <c r="Z21" s="2"/>
    </row>
    <row r="22" spans="1:26" ht="15.75" customHeight="1" x14ac:dyDescent="0.25">
      <c r="A22" s="15">
        <v>11</v>
      </c>
      <c r="B22" s="18" t="s">
        <v>137</v>
      </c>
      <c r="C22" s="19" t="s">
        <v>117</v>
      </c>
      <c r="D22" s="11">
        <v>9500</v>
      </c>
      <c r="E22" s="11">
        <v>6</v>
      </c>
      <c r="F22" s="11">
        <v>26</v>
      </c>
      <c r="G22" s="17">
        <f t="shared" si="2"/>
        <v>61</v>
      </c>
      <c r="H22" s="2"/>
      <c r="I22" s="2"/>
      <c r="J22" s="2"/>
      <c r="K22" s="2"/>
      <c r="L22" s="2"/>
      <c r="M22" s="2"/>
      <c r="N22" s="2"/>
      <c r="O22" s="2"/>
      <c r="P22" s="2"/>
      <c r="Q22" s="2"/>
      <c r="R22" s="2"/>
      <c r="S22" s="2"/>
      <c r="T22" s="2"/>
      <c r="U22" s="2"/>
      <c r="V22" s="2"/>
      <c r="W22" s="2"/>
      <c r="X22" s="2"/>
      <c r="Y22" s="2"/>
      <c r="Z22" s="2"/>
    </row>
    <row r="23" spans="1:26" ht="15.75" customHeight="1" x14ac:dyDescent="0.25">
      <c r="A23" s="15">
        <v>12</v>
      </c>
      <c r="B23" s="18" t="s">
        <v>138</v>
      </c>
      <c r="C23" s="19" t="s">
        <v>117</v>
      </c>
      <c r="D23" s="11">
        <v>4500000</v>
      </c>
      <c r="E23" s="11">
        <v>60</v>
      </c>
      <c r="F23" s="11">
        <v>26</v>
      </c>
      <c r="G23" s="17">
        <f t="shared" si="2"/>
        <v>2885</v>
      </c>
      <c r="H23" s="2"/>
      <c r="I23" s="2"/>
      <c r="J23" s="2"/>
      <c r="K23" s="2"/>
      <c r="L23" s="2"/>
      <c r="M23" s="2"/>
      <c r="N23" s="2"/>
      <c r="O23" s="2"/>
      <c r="P23" s="2"/>
      <c r="Q23" s="2"/>
      <c r="R23" s="2"/>
      <c r="S23" s="2"/>
      <c r="T23" s="2"/>
      <c r="U23" s="2"/>
      <c r="V23" s="2"/>
      <c r="W23" s="2"/>
      <c r="X23" s="2"/>
      <c r="Y23" s="2"/>
      <c r="Z23" s="2"/>
    </row>
    <row r="24" spans="1:26" ht="15.75" customHeight="1" x14ac:dyDescent="0.25">
      <c r="A24" s="15">
        <v>13</v>
      </c>
      <c r="B24" s="18" t="s">
        <v>139</v>
      </c>
      <c r="C24" s="19" t="s">
        <v>117</v>
      </c>
      <c r="D24" s="11">
        <v>2150000</v>
      </c>
      <c r="E24" s="11">
        <v>60</v>
      </c>
      <c r="F24" s="11">
        <v>26</v>
      </c>
      <c r="G24" s="17">
        <f t="shared" si="2"/>
        <v>1378</v>
      </c>
      <c r="H24" s="2"/>
      <c r="I24" s="2"/>
      <c r="J24" s="2"/>
      <c r="K24" s="2"/>
      <c r="L24" s="2"/>
      <c r="M24" s="2"/>
      <c r="N24" s="2"/>
      <c r="O24" s="2"/>
      <c r="P24" s="2"/>
      <c r="Q24" s="2"/>
      <c r="R24" s="2"/>
      <c r="S24" s="2"/>
      <c r="T24" s="2"/>
      <c r="U24" s="2"/>
      <c r="V24" s="2"/>
      <c r="W24" s="2"/>
      <c r="X24" s="2"/>
      <c r="Y24" s="2"/>
      <c r="Z24" s="2"/>
    </row>
    <row r="25" spans="1:26" x14ac:dyDescent="0.25">
      <c r="A25" s="15">
        <v>14</v>
      </c>
      <c r="B25" s="18" t="s">
        <v>140</v>
      </c>
      <c r="C25" s="19" t="s">
        <v>117</v>
      </c>
      <c r="D25" s="11">
        <v>5000000</v>
      </c>
      <c r="E25" s="11">
        <v>60</v>
      </c>
      <c r="F25" s="11">
        <v>26</v>
      </c>
      <c r="G25" s="17">
        <f t="shared" si="2"/>
        <v>3205</v>
      </c>
      <c r="H25" s="2"/>
      <c r="I25" s="2"/>
      <c r="J25" s="2"/>
      <c r="K25" s="2"/>
      <c r="L25" s="2"/>
      <c r="M25" s="2"/>
      <c r="N25" s="2"/>
      <c r="O25" s="2"/>
      <c r="P25" s="2"/>
      <c r="Q25" s="2"/>
      <c r="R25" s="2"/>
      <c r="S25" s="2"/>
      <c r="T25" s="2"/>
      <c r="U25" s="2"/>
      <c r="V25" s="2"/>
      <c r="W25" s="2"/>
      <c r="X25" s="2"/>
      <c r="Y25" s="2"/>
      <c r="Z25" s="2"/>
    </row>
    <row r="26" spans="1:26" x14ac:dyDescent="0.25">
      <c r="A26" s="15">
        <v>15</v>
      </c>
      <c r="B26" s="18" t="s">
        <v>141</v>
      </c>
      <c r="C26" s="19" t="s">
        <v>117</v>
      </c>
      <c r="D26" s="11">
        <v>2035000</v>
      </c>
      <c r="E26" s="11">
        <v>12</v>
      </c>
      <c r="F26" s="11">
        <v>26</v>
      </c>
      <c r="G26" s="17">
        <f t="shared" si="2"/>
        <v>6522</v>
      </c>
      <c r="H26" s="2"/>
      <c r="I26" s="2"/>
      <c r="J26" s="2"/>
      <c r="K26" s="2"/>
      <c r="L26" s="2"/>
      <c r="M26" s="2"/>
      <c r="N26" s="2"/>
      <c r="O26" s="2"/>
      <c r="P26" s="2"/>
      <c r="Q26" s="2"/>
      <c r="R26" s="2"/>
      <c r="S26" s="2"/>
      <c r="T26" s="2"/>
      <c r="U26" s="2"/>
      <c r="V26" s="2"/>
      <c r="W26" s="2"/>
      <c r="X26" s="2"/>
      <c r="Y26" s="2"/>
      <c r="Z26" s="2"/>
    </row>
    <row r="27" spans="1:26" x14ac:dyDescent="0.25">
      <c r="A27" s="15">
        <v>16</v>
      </c>
      <c r="B27" s="18" t="s">
        <v>142</v>
      </c>
      <c r="C27" s="19" t="s">
        <v>117</v>
      </c>
      <c r="D27" s="11">
        <v>1190000</v>
      </c>
      <c r="E27" s="11">
        <v>24</v>
      </c>
      <c r="F27" s="11">
        <v>26</v>
      </c>
      <c r="G27" s="17">
        <f t="shared" si="2"/>
        <v>1907</v>
      </c>
      <c r="H27" s="2"/>
      <c r="I27" s="2"/>
      <c r="J27" s="2"/>
      <c r="K27" s="2"/>
      <c r="L27" s="2"/>
      <c r="M27" s="2"/>
      <c r="N27" s="2"/>
      <c r="O27" s="2"/>
      <c r="P27" s="2"/>
      <c r="Q27" s="2"/>
      <c r="R27" s="2"/>
      <c r="S27" s="2"/>
      <c r="T27" s="2"/>
      <c r="U27" s="2"/>
      <c r="V27" s="2"/>
      <c r="W27" s="2"/>
      <c r="X27" s="2"/>
      <c r="Y27" s="2"/>
      <c r="Z27" s="2"/>
    </row>
    <row r="28" spans="1:26" x14ac:dyDescent="0.25">
      <c r="A28" s="15">
        <v>17</v>
      </c>
      <c r="B28" s="18" t="s">
        <v>143</v>
      </c>
      <c r="C28" s="19" t="s">
        <v>130</v>
      </c>
      <c r="D28" s="11">
        <v>400000</v>
      </c>
      <c r="E28" s="11">
        <v>12</v>
      </c>
      <c r="F28" s="11">
        <v>26</v>
      </c>
      <c r="G28" s="17">
        <f t="shared" si="2"/>
        <v>1282</v>
      </c>
      <c r="H28" s="2"/>
      <c r="I28" s="2"/>
      <c r="J28" s="2"/>
      <c r="K28" s="2"/>
      <c r="L28" s="2"/>
      <c r="M28" s="2"/>
      <c r="N28" s="2"/>
      <c r="O28" s="2"/>
      <c r="P28" s="2"/>
      <c r="Q28" s="2"/>
      <c r="R28" s="2"/>
      <c r="S28" s="2"/>
      <c r="T28" s="2"/>
      <c r="U28" s="2"/>
      <c r="V28" s="2"/>
      <c r="W28" s="2"/>
      <c r="X28" s="2"/>
      <c r="Y28" s="2"/>
      <c r="Z28" s="2"/>
    </row>
    <row r="29" spans="1:26" x14ac:dyDescent="0.25">
      <c r="A29" s="15">
        <v>18</v>
      </c>
      <c r="B29" s="18" t="s">
        <v>144</v>
      </c>
      <c r="C29" s="19" t="s">
        <v>117</v>
      </c>
      <c r="D29" s="11">
        <v>1250000</v>
      </c>
      <c r="E29" s="11">
        <v>60</v>
      </c>
      <c r="F29" s="11">
        <v>26</v>
      </c>
      <c r="G29" s="17">
        <f t="shared" si="2"/>
        <v>801</v>
      </c>
      <c r="H29" s="2"/>
      <c r="I29" s="2"/>
      <c r="J29" s="2"/>
      <c r="K29" s="2"/>
      <c r="L29" s="2"/>
      <c r="M29" s="2"/>
      <c r="N29" s="2"/>
      <c r="O29" s="2"/>
      <c r="P29" s="2"/>
      <c r="Q29" s="2"/>
      <c r="R29" s="2"/>
      <c r="S29" s="2"/>
      <c r="T29" s="2"/>
      <c r="U29" s="2"/>
      <c r="V29" s="2"/>
      <c r="W29" s="2"/>
      <c r="X29" s="2"/>
      <c r="Y29" s="2"/>
      <c r="Z29" s="2"/>
    </row>
    <row r="30" spans="1:26" x14ac:dyDescent="0.25">
      <c r="A30" s="15">
        <v>19</v>
      </c>
      <c r="B30" s="18" t="s">
        <v>145</v>
      </c>
      <c r="C30" s="19" t="s">
        <v>117</v>
      </c>
      <c r="D30" s="11">
        <v>1300000</v>
      </c>
      <c r="E30" s="11">
        <v>60</v>
      </c>
      <c r="F30" s="11">
        <v>26</v>
      </c>
      <c r="G30" s="17">
        <f t="shared" si="2"/>
        <v>833</v>
      </c>
      <c r="H30" s="2"/>
      <c r="I30" s="2"/>
      <c r="J30" s="2"/>
      <c r="K30" s="2"/>
      <c r="L30" s="2"/>
      <c r="M30" s="2"/>
      <c r="N30" s="2"/>
      <c r="O30" s="2"/>
      <c r="P30" s="2"/>
      <c r="Q30" s="2"/>
      <c r="R30" s="2"/>
      <c r="S30" s="2"/>
      <c r="T30" s="2"/>
      <c r="U30" s="2"/>
      <c r="V30" s="2"/>
      <c r="W30" s="2"/>
      <c r="X30" s="2"/>
      <c r="Y30" s="2"/>
      <c r="Z30" s="2"/>
    </row>
    <row r="31" spans="1:26" x14ac:dyDescent="0.25">
      <c r="A31" s="15">
        <v>20</v>
      </c>
      <c r="B31" s="18" t="s">
        <v>146</v>
      </c>
      <c r="C31" s="19" t="s">
        <v>117</v>
      </c>
      <c r="D31" s="11">
        <v>1850000</v>
      </c>
      <c r="E31" s="11">
        <v>60</v>
      </c>
      <c r="F31" s="11">
        <v>26</v>
      </c>
      <c r="G31" s="17">
        <f t="shared" si="2"/>
        <v>1186</v>
      </c>
      <c r="H31" s="2"/>
      <c r="I31" s="2"/>
      <c r="J31" s="2"/>
      <c r="K31" s="2"/>
      <c r="L31" s="2"/>
      <c r="M31" s="2"/>
      <c r="N31" s="2"/>
      <c r="O31" s="2"/>
      <c r="P31" s="2"/>
      <c r="Q31" s="2"/>
      <c r="R31" s="2"/>
      <c r="S31" s="2"/>
      <c r="T31" s="2"/>
      <c r="U31" s="2"/>
      <c r="V31" s="2"/>
      <c r="W31" s="2"/>
      <c r="X31" s="2"/>
      <c r="Y31" s="2"/>
      <c r="Z31" s="2"/>
    </row>
    <row r="32" spans="1:26" x14ac:dyDescent="0.25">
      <c r="A32" s="15">
        <v>21</v>
      </c>
      <c r="B32" s="18" t="s">
        <v>147</v>
      </c>
      <c r="C32" s="19" t="s">
        <v>117</v>
      </c>
      <c r="D32" s="11">
        <v>4950000</v>
      </c>
      <c r="E32" s="11">
        <v>96</v>
      </c>
      <c r="F32" s="11">
        <v>26</v>
      </c>
      <c r="G32" s="17">
        <f t="shared" si="2"/>
        <v>1983</v>
      </c>
      <c r="H32" s="2"/>
      <c r="I32" s="2"/>
      <c r="J32" s="2"/>
      <c r="K32" s="2"/>
      <c r="L32" s="2"/>
      <c r="M32" s="2"/>
      <c r="N32" s="2"/>
      <c r="O32" s="2"/>
      <c r="P32" s="2"/>
      <c r="Q32" s="2"/>
      <c r="R32" s="2"/>
      <c r="S32" s="2"/>
      <c r="T32" s="2"/>
      <c r="U32" s="2"/>
      <c r="V32" s="2"/>
      <c r="W32" s="2"/>
      <c r="X32" s="2"/>
      <c r="Y32" s="2"/>
      <c r="Z32" s="2"/>
    </row>
    <row r="33" spans="1:26" x14ac:dyDescent="0.25">
      <c r="A33" s="15">
        <v>22</v>
      </c>
      <c r="B33" s="18" t="s">
        <v>148</v>
      </c>
      <c r="C33" s="19" t="s">
        <v>117</v>
      </c>
      <c r="D33" s="11">
        <v>990000</v>
      </c>
      <c r="E33" s="11">
        <v>60</v>
      </c>
      <c r="F33" s="11">
        <v>26</v>
      </c>
      <c r="G33" s="17">
        <f t="shared" si="2"/>
        <v>635</v>
      </c>
      <c r="H33" s="2"/>
      <c r="I33" s="2"/>
      <c r="J33" s="2"/>
      <c r="K33" s="2"/>
      <c r="L33" s="2"/>
      <c r="M33" s="2"/>
      <c r="N33" s="2"/>
      <c r="O33" s="2"/>
      <c r="P33" s="2"/>
      <c r="Q33" s="2"/>
      <c r="R33" s="2"/>
      <c r="S33" s="2"/>
      <c r="T33" s="2"/>
      <c r="U33" s="2"/>
      <c r="V33" s="2"/>
      <c r="W33" s="2"/>
      <c r="X33" s="2"/>
      <c r="Y33" s="2"/>
      <c r="Z33" s="2"/>
    </row>
    <row r="34" spans="1:26" x14ac:dyDescent="0.25">
      <c r="A34" s="15">
        <v>23</v>
      </c>
      <c r="B34" s="18" t="s">
        <v>149</v>
      </c>
      <c r="C34" s="19" t="s">
        <v>117</v>
      </c>
      <c r="D34" s="11">
        <v>530000</v>
      </c>
      <c r="E34" s="11">
        <v>36</v>
      </c>
      <c r="F34" s="11">
        <v>26</v>
      </c>
      <c r="G34" s="17">
        <f t="shared" si="2"/>
        <v>566</v>
      </c>
      <c r="H34" s="2"/>
      <c r="I34" s="2"/>
      <c r="J34" s="2"/>
      <c r="K34" s="2"/>
      <c r="L34" s="2"/>
      <c r="M34" s="2"/>
      <c r="N34" s="2"/>
      <c r="O34" s="2"/>
      <c r="P34" s="2"/>
      <c r="Q34" s="2"/>
      <c r="R34" s="2"/>
      <c r="S34" s="2"/>
      <c r="T34" s="2"/>
      <c r="U34" s="2"/>
      <c r="V34" s="2"/>
      <c r="W34" s="2"/>
      <c r="X34" s="2"/>
      <c r="Y34" s="2"/>
      <c r="Z34" s="2"/>
    </row>
    <row r="35" spans="1:2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5">
      <c r="A36" s="247" t="s">
        <v>150</v>
      </c>
      <c r="B36" s="248"/>
      <c r="C36" s="248"/>
      <c r="D36" s="249"/>
      <c r="E36" s="2"/>
      <c r="F36" s="2"/>
      <c r="G36" s="2"/>
      <c r="H36" s="2"/>
      <c r="I36" s="2"/>
      <c r="J36" s="2"/>
      <c r="K36" s="2"/>
      <c r="L36" s="2"/>
      <c r="M36" s="2"/>
      <c r="N36" s="2"/>
      <c r="O36" s="2"/>
      <c r="P36" s="2"/>
      <c r="Q36" s="2"/>
      <c r="R36" s="2"/>
      <c r="S36" s="2"/>
      <c r="T36" s="2"/>
      <c r="U36" s="2"/>
      <c r="V36" s="2"/>
      <c r="W36" s="2"/>
      <c r="X36" s="2"/>
      <c r="Y36" s="2"/>
      <c r="Z36" s="2"/>
    </row>
    <row r="37" spans="1:26" ht="31.5" x14ac:dyDescent="0.25">
      <c r="A37" s="4" t="s">
        <v>0</v>
      </c>
      <c r="B37" s="4" t="s">
        <v>151</v>
      </c>
      <c r="C37" s="4" t="s">
        <v>2</v>
      </c>
      <c r="D37" s="4" t="s">
        <v>152</v>
      </c>
      <c r="E37" s="2"/>
      <c r="F37" s="2"/>
      <c r="G37" s="2"/>
      <c r="H37" s="2"/>
      <c r="I37" s="2"/>
      <c r="J37" s="2"/>
      <c r="K37" s="2"/>
      <c r="L37" s="2"/>
      <c r="M37" s="2"/>
      <c r="N37" s="2"/>
      <c r="O37" s="2"/>
      <c r="P37" s="2"/>
      <c r="Q37" s="2"/>
      <c r="R37" s="2"/>
      <c r="S37" s="2"/>
      <c r="T37" s="2"/>
      <c r="U37" s="2"/>
      <c r="V37" s="2"/>
      <c r="W37" s="2"/>
      <c r="X37" s="2"/>
      <c r="Y37" s="2"/>
      <c r="Z37" s="2"/>
    </row>
    <row r="38" spans="1:26" x14ac:dyDescent="0.25">
      <c r="A38" s="15">
        <v>1</v>
      </c>
      <c r="B38" s="18" t="s">
        <v>153</v>
      </c>
      <c r="C38" s="19" t="s">
        <v>154</v>
      </c>
      <c r="D38" s="11">
        <v>18000</v>
      </c>
      <c r="E38" s="2"/>
      <c r="F38" s="2"/>
      <c r="G38" s="2"/>
      <c r="H38" s="2"/>
      <c r="I38" s="2"/>
      <c r="J38" s="2"/>
      <c r="K38" s="2"/>
      <c r="L38" s="2"/>
      <c r="M38" s="2"/>
      <c r="N38" s="2"/>
      <c r="O38" s="2"/>
      <c r="P38" s="2"/>
      <c r="Q38" s="2"/>
      <c r="R38" s="2"/>
      <c r="S38" s="2"/>
      <c r="T38" s="2"/>
      <c r="U38" s="2"/>
      <c r="V38" s="2"/>
      <c r="W38" s="2"/>
      <c r="X38" s="2"/>
      <c r="Y38" s="2"/>
      <c r="Z38" s="2"/>
    </row>
    <row r="39" spans="1:26" x14ac:dyDescent="0.25">
      <c r="A39" s="15">
        <v>2</v>
      </c>
      <c r="B39" s="18" t="s">
        <v>155</v>
      </c>
      <c r="C39" s="19" t="s">
        <v>156</v>
      </c>
      <c r="D39" s="11">
        <v>7000</v>
      </c>
      <c r="E39" s="2"/>
      <c r="F39" s="2"/>
      <c r="G39" s="2"/>
      <c r="H39" s="2"/>
      <c r="I39" s="2"/>
      <c r="J39" s="2"/>
      <c r="K39" s="2"/>
      <c r="L39" s="2"/>
      <c r="M39" s="2"/>
      <c r="N39" s="2"/>
      <c r="O39" s="2"/>
      <c r="P39" s="2"/>
      <c r="Q39" s="2"/>
      <c r="R39" s="2"/>
      <c r="S39" s="2"/>
      <c r="T39" s="2"/>
      <c r="U39" s="2"/>
      <c r="V39" s="2"/>
      <c r="W39" s="2"/>
      <c r="X39" s="2"/>
      <c r="Y39" s="2"/>
      <c r="Z39" s="2"/>
    </row>
    <row r="40" spans="1:26" x14ac:dyDescent="0.25">
      <c r="A40" s="15">
        <v>3</v>
      </c>
      <c r="B40" s="18" t="s">
        <v>157</v>
      </c>
      <c r="C40" s="19" t="s">
        <v>158</v>
      </c>
      <c r="D40" s="11">
        <v>18500</v>
      </c>
      <c r="E40" s="2"/>
      <c r="F40" s="2"/>
      <c r="G40" s="2"/>
      <c r="H40" s="2"/>
      <c r="I40" s="2"/>
      <c r="J40" s="2"/>
      <c r="K40" s="2"/>
      <c r="L40" s="2"/>
      <c r="M40" s="2"/>
      <c r="N40" s="2"/>
      <c r="O40" s="2"/>
      <c r="P40" s="2"/>
      <c r="Q40" s="2"/>
      <c r="R40" s="2"/>
      <c r="S40" s="2"/>
      <c r="T40" s="2"/>
      <c r="U40" s="2"/>
      <c r="V40" s="2"/>
      <c r="W40" s="2"/>
      <c r="X40" s="2"/>
      <c r="Y40" s="2"/>
      <c r="Z40" s="2"/>
    </row>
    <row r="41" spans="1:26" x14ac:dyDescent="0.25">
      <c r="A41" s="15">
        <v>4</v>
      </c>
      <c r="B41" s="18" t="s">
        <v>159</v>
      </c>
      <c r="C41" s="19" t="s">
        <v>117</v>
      </c>
      <c r="D41" s="11">
        <v>10000</v>
      </c>
      <c r="E41" s="2"/>
      <c r="F41" s="2"/>
      <c r="G41" s="2"/>
      <c r="H41" s="2"/>
      <c r="I41" s="2"/>
      <c r="J41" s="2"/>
      <c r="K41" s="2"/>
      <c r="L41" s="2"/>
      <c r="M41" s="2"/>
      <c r="N41" s="2"/>
      <c r="O41" s="2"/>
      <c r="P41" s="2"/>
      <c r="Q41" s="2"/>
      <c r="R41" s="2"/>
      <c r="S41" s="2"/>
      <c r="T41" s="2"/>
      <c r="U41" s="2"/>
      <c r="V41" s="2"/>
      <c r="W41" s="2"/>
      <c r="X41" s="2"/>
      <c r="Y41" s="2"/>
      <c r="Z41" s="2"/>
    </row>
    <row r="42" spans="1:26" x14ac:dyDescent="0.25">
      <c r="A42" s="15">
        <v>5</v>
      </c>
      <c r="B42" s="18" t="s">
        <v>160</v>
      </c>
      <c r="C42" s="19" t="s">
        <v>117</v>
      </c>
      <c r="D42" s="11">
        <v>10000</v>
      </c>
      <c r="E42" s="2"/>
      <c r="F42" s="2"/>
      <c r="G42" s="2"/>
      <c r="H42" s="2"/>
      <c r="I42" s="2"/>
      <c r="J42" s="2"/>
      <c r="K42" s="2"/>
      <c r="L42" s="2"/>
      <c r="M42" s="2"/>
      <c r="N42" s="2"/>
      <c r="O42" s="2"/>
      <c r="P42" s="2"/>
      <c r="Q42" s="2"/>
      <c r="R42" s="2"/>
      <c r="S42" s="2"/>
      <c r="T42" s="2"/>
      <c r="U42" s="2"/>
      <c r="V42" s="2"/>
      <c r="W42" s="2"/>
      <c r="X42" s="2"/>
      <c r="Y42" s="2"/>
      <c r="Z42" s="2"/>
    </row>
    <row r="43" spans="1:26" x14ac:dyDescent="0.25">
      <c r="A43" s="15">
        <v>6</v>
      </c>
      <c r="B43" s="18" t="s">
        <v>161</v>
      </c>
      <c r="C43" s="19" t="s">
        <v>117</v>
      </c>
      <c r="D43" s="11">
        <v>30000</v>
      </c>
      <c r="E43" s="2"/>
      <c r="F43" s="2"/>
      <c r="G43" s="2"/>
      <c r="H43" s="2"/>
      <c r="I43" s="2"/>
      <c r="J43" s="2"/>
      <c r="K43" s="2"/>
      <c r="L43" s="2"/>
      <c r="M43" s="2"/>
      <c r="N43" s="2"/>
      <c r="O43" s="2"/>
      <c r="P43" s="2"/>
      <c r="Q43" s="2"/>
      <c r="R43" s="2"/>
      <c r="S43" s="2"/>
      <c r="T43" s="2"/>
      <c r="U43" s="2"/>
      <c r="V43" s="2"/>
      <c r="W43" s="2"/>
      <c r="X43" s="2"/>
      <c r="Y43" s="2"/>
      <c r="Z43" s="2"/>
    </row>
    <row r="44" spans="1:26" x14ac:dyDescent="0.25">
      <c r="A44" s="15">
        <v>7</v>
      </c>
      <c r="B44" s="18" t="s">
        <v>162</v>
      </c>
      <c r="C44" s="19" t="s">
        <v>117</v>
      </c>
      <c r="D44" s="11">
        <v>200000</v>
      </c>
      <c r="E44" s="2"/>
      <c r="F44" s="2"/>
      <c r="G44" s="2"/>
      <c r="H44" s="2"/>
      <c r="I44" s="2"/>
      <c r="J44" s="2"/>
      <c r="K44" s="2"/>
      <c r="L44" s="2"/>
      <c r="M44" s="2"/>
      <c r="N44" s="2"/>
      <c r="O44" s="2"/>
      <c r="P44" s="2"/>
      <c r="Q44" s="2"/>
      <c r="R44" s="2"/>
      <c r="S44" s="2"/>
      <c r="T44" s="2"/>
      <c r="U44" s="2"/>
      <c r="V44" s="2"/>
      <c r="W44" s="2"/>
      <c r="X44" s="2"/>
      <c r="Y44" s="2"/>
      <c r="Z44" s="2"/>
    </row>
    <row r="45" spans="1:26" x14ac:dyDescent="0.25">
      <c r="A45" s="15">
        <v>8</v>
      </c>
      <c r="B45" s="18" t="s">
        <v>163</v>
      </c>
      <c r="C45" s="19" t="s">
        <v>117</v>
      </c>
      <c r="D45" s="11">
        <v>25000</v>
      </c>
      <c r="E45" s="2"/>
      <c r="F45" s="2"/>
      <c r="G45" s="2"/>
      <c r="H45" s="2"/>
      <c r="I45" s="2"/>
      <c r="J45" s="2"/>
      <c r="K45" s="2"/>
      <c r="L45" s="2"/>
      <c r="M45" s="2"/>
      <c r="N45" s="2"/>
      <c r="O45" s="2"/>
      <c r="P45" s="2"/>
      <c r="Q45" s="2"/>
      <c r="R45" s="2"/>
      <c r="S45" s="2"/>
      <c r="T45" s="2"/>
      <c r="U45" s="2"/>
      <c r="V45" s="2"/>
      <c r="W45" s="2"/>
      <c r="X45" s="2"/>
      <c r="Y45" s="2"/>
      <c r="Z45" s="2"/>
    </row>
    <row r="46" spans="1:26" x14ac:dyDescent="0.25">
      <c r="A46" s="15">
        <v>9</v>
      </c>
      <c r="B46" s="18" t="s">
        <v>164</v>
      </c>
      <c r="C46" s="19" t="s">
        <v>117</v>
      </c>
      <c r="D46" s="11">
        <v>40000</v>
      </c>
      <c r="E46" s="2"/>
      <c r="F46" s="2"/>
      <c r="G46" s="2"/>
      <c r="H46" s="2"/>
      <c r="I46" s="2"/>
      <c r="J46" s="2"/>
      <c r="K46" s="2"/>
      <c r="L46" s="2"/>
      <c r="M46" s="2"/>
      <c r="N46" s="2"/>
      <c r="O46" s="2"/>
      <c r="P46" s="2"/>
      <c r="Q46" s="2"/>
      <c r="R46" s="2"/>
      <c r="S46" s="2"/>
      <c r="T46" s="2"/>
      <c r="U46" s="2"/>
      <c r="V46" s="2"/>
      <c r="W46" s="2"/>
      <c r="X46" s="2"/>
      <c r="Y46" s="2"/>
      <c r="Z46" s="2"/>
    </row>
    <row r="47" spans="1:26" x14ac:dyDescent="0.25">
      <c r="A47" s="15">
        <v>10</v>
      </c>
      <c r="B47" s="18" t="s">
        <v>165</v>
      </c>
      <c r="C47" s="19" t="s">
        <v>166</v>
      </c>
      <c r="D47" s="11">
        <v>6000</v>
      </c>
      <c r="E47" s="2"/>
      <c r="F47" s="2"/>
      <c r="G47" s="2"/>
      <c r="H47" s="2"/>
      <c r="I47" s="2"/>
      <c r="J47" s="2"/>
      <c r="K47" s="2"/>
      <c r="L47" s="2"/>
      <c r="M47" s="2"/>
      <c r="N47" s="2"/>
      <c r="O47" s="2"/>
      <c r="P47" s="2"/>
      <c r="Q47" s="2"/>
      <c r="R47" s="2"/>
      <c r="S47" s="2"/>
      <c r="T47" s="2"/>
      <c r="U47" s="2"/>
      <c r="V47" s="2"/>
      <c r="W47" s="2"/>
      <c r="X47" s="2"/>
      <c r="Y47" s="2"/>
      <c r="Z47" s="2"/>
    </row>
    <row r="48" spans="1:26" x14ac:dyDescent="0.25">
      <c r="A48" s="15">
        <v>11</v>
      </c>
      <c r="B48" s="18" t="s">
        <v>167</v>
      </c>
      <c r="C48" s="19" t="s">
        <v>166</v>
      </c>
      <c r="D48" s="11">
        <v>5000</v>
      </c>
      <c r="E48" s="2"/>
      <c r="F48" s="2"/>
      <c r="G48" s="2"/>
      <c r="H48" s="2"/>
      <c r="I48" s="2"/>
      <c r="J48" s="2"/>
      <c r="K48" s="2"/>
      <c r="L48" s="2"/>
      <c r="M48" s="2"/>
      <c r="N48" s="2"/>
      <c r="O48" s="2"/>
      <c r="P48" s="2"/>
      <c r="Q48" s="2"/>
      <c r="R48" s="2"/>
      <c r="S48" s="2"/>
      <c r="T48" s="2"/>
      <c r="U48" s="2"/>
      <c r="V48" s="2"/>
      <c r="W48" s="2"/>
      <c r="X48" s="2"/>
      <c r="Y48" s="2"/>
      <c r="Z48" s="2"/>
    </row>
    <row r="49" spans="1:26" x14ac:dyDescent="0.25">
      <c r="A49" s="15">
        <v>12</v>
      </c>
      <c r="B49" s="18" t="s">
        <v>168</v>
      </c>
      <c r="C49" s="19" t="s">
        <v>166</v>
      </c>
      <c r="D49" s="11">
        <v>5000</v>
      </c>
      <c r="E49" s="2"/>
      <c r="F49" s="2"/>
      <c r="G49" s="2"/>
      <c r="H49" s="2"/>
      <c r="I49" s="2"/>
      <c r="J49" s="2"/>
      <c r="K49" s="2"/>
      <c r="L49" s="2"/>
      <c r="M49" s="2"/>
      <c r="N49" s="2"/>
      <c r="O49" s="2"/>
      <c r="P49" s="2"/>
      <c r="Q49" s="2"/>
      <c r="R49" s="2"/>
      <c r="S49" s="2"/>
      <c r="T49" s="2"/>
      <c r="U49" s="2"/>
      <c r="V49" s="2"/>
      <c r="W49" s="2"/>
      <c r="X49" s="2"/>
      <c r="Y49" s="2"/>
      <c r="Z49" s="2"/>
    </row>
    <row r="50" spans="1:26" x14ac:dyDescent="0.25">
      <c r="A50" s="15">
        <v>13</v>
      </c>
      <c r="B50" s="18" t="s">
        <v>169</v>
      </c>
      <c r="C50" s="19" t="s">
        <v>170</v>
      </c>
      <c r="D50" s="11">
        <v>74000</v>
      </c>
      <c r="E50" s="2"/>
      <c r="F50" s="2"/>
      <c r="G50" s="2"/>
      <c r="H50" s="2"/>
      <c r="I50" s="2"/>
      <c r="J50" s="2"/>
      <c r="K50" s="2"/>
      <c r="L50" s="2"/>
      <c r="M50" s="2"/>
      <c r="N50" s="2"/>
      <c r="O50" s="2"/>
      <c r="P50" s="2"/>
      <c r="Q50" s="2"/>
      <c r="R50" s="2"/>
      <c r="S50" s="2"/>
      <c r="T50" s="2"/>
      <c r="U50" s="2"/>
      <c r="V50" s="2"/>
      <c r="W50" s="2"/>
      <c r="X50" s="2"/>
      <c r="Y50" s="2"/>
      <c r="Z50" s="2"/>
    </row>
    <row r="51" spans="1:26" x14ac:dyDescent="0.25">
      <c r="A51" s="15">
        <v>14</v>
      </c>
      <c r="B51" s="18" t="s">
        <v>171</v>
      </c>
      <c r="C51" s="19" t="s">
        <v>172</v>
      </c>
      <c r="D51" s="11">
        <v>42000</v>
      </c>
      <c r="E51" s="2"/>
      <c r="F51" s="2"/>
      <c r="G51" s="2"/>
      <c r="H51" s="2"/>
      <c r="I51" s="2"/>
      <c r="J51" s="2"/>
      <c r="K51" s="2"/>
      <c r="L51" s="2"/>
      <c r="M51" s="2"/>
      <c r="N51" s="2"/>
      <c r="O51" s="2"/>
      <c r="P51" s="2"/>
      <c r="Q51" s="2"/>
      <c r="R51" s="2"/>
      <c r="S51" s="2"/>
      <c r="T51" s="2"/>
      <c r="U51" s="2"/>
      <c r="V51" s="2"/>
      <c r="W51" s="2"/>
      <c r="X51" s="2"/>
      <c r="Y51" s="2"/>
      <c r="Z51" s="2"/>
    </row>
    <row r="52" spans="1:26" x14ac:dyDescent="0.25">
      <c r="A52" s="15">
        <v>15</v>
      </c>
      <c r="B52" s="18" t="s">
        <v>173</v>
      </c>
      <c r="C52" s="19" t="s">
        <v>174</v>
      </c>
      <c r="D52" s="11">
        <v>5500</v>
      </c>
      <c r="E52" s="2"/>
      <c r="F52" s="2"/>
      <c r="G52" s="2"/>
      <c r="H52" s="2"/>
      <c r="I52" s="2"/>
      <c r="J52" s="2"/>
      <c r="K52" s="2"/>
      <c r="L52" s="2"/>
      <c r="M52" s="2"/>
      <c r="N52" s="2"/>
      <c r="O52" s="2"/>
      <c r="P52" s="2"/>
      <c r="Q52" s="2"/>
      <c r="R52" s="2"/>
      <c r="S52" s="2"/>
      <c r="T52" s="2"/>
      <c r="U52" s="2"/>
      <c r="V52" s="2"/>
      <c r="W52" s="2"/>
      <c r="X52" s="2"/>
      <c r="Y52" s="2"/>
      <c r="Z52" s="2"/>
    </row>
    <row r="53" spans="1:26" x14ac:dyDescent="0.25">
      <c r="A53" s="15">
        <v>16</v>
      </c>
      <c r="B53" s="18" t="s">
        <v>175</v>
      </c>
      <c r="C53" s="19" t="s">
        <v>117</v>
      </c>
      <c r="D53" s="11">
        <v>75000</v>
      </c>
      <c r="E53" s="2"/>
      <c r="F53" s="2"/>
      <c r="G53" s="2"/>
      <c r="H53" s="2"/>
      <c r="I53" s="2"/>
      <c r="J53" s="2"/>
      <c r="K53" s="2"/>
      <c r="L53" s="2"/>
      <c r="M53" s="2"/>
      <c r="N53" s="2"/>
      <c r="O53" s="2"/>
      <c r="P53" s="2"/>
      <c r="Q53" s="2"/>
      <c r="R53" s="2"/>
      <c r="S53" s="2"/>
      <c r="T53" s="2"/>
      <c r="U53" s="2"/>
      <c r="V53" s="2"/>
      <c r="W53" s="2"/>
      <c r="X53" s="2"/>
      <c r="Y53" s="2"/>
      <c r="Z53" s="2"/>
    </row>
    <row r="54" spans="1:26" ht="31.5" x14ac:dyDescent="0.25">
      <c r="A54" s="15">
        <v>17</v>
      </c>
      <c r="B54" s="18" t="s">
        <v>176</v>
      </c>
      <c r="C54" s="19" t="s">
        <v>177</v>
      </c>
      <c r="D54" s="11">
        <v>5500</v>
      </c>
      <c r="E54" s="2"/>
      <c r="F54" s="2"/>
      <c r="G54" s="2"/>
      <c r="H54" s="2"/>
      <c r="I54" s="2"/>
      <c r="J54" s="2"/>
      <c r="K54" s="2"/>
      <c r="L54" s="2"/>
      <c r="M54" s="2"/>
      <c r="N54" s="2"/>
      <c r="O54" s="2"/>
      <c r="P54" s="2"/>
      <c r="Q54" s="2"/>
      <c r="R54" s="2"/>
      <c r="S54" s="2"/>
      <c r="T54" s="2"/>
      <c r="U54" s="2"/>
      <c r="V54" s="2"/>
      <c r="W54" s="2"/>
      <c r="X54" s="2"/>
      <c r="Y54" s="2"/>
      <c r="Z54" s="2"/>
    </row>
    <row r="55" spans="1:26" x14ac:dyDescent="0.25">
      <c r="A55" s="15">
        <v>18</v>
      </c>
      <c r="B55" s="18" t="s">
        <v>178</v>
      </c>
      <c r="C55" s="19" t="s">
        <v>117</v>
      </c>
      <c r="D55" s="11">
        <v>18000</v>
      </c>
      <c r="E55" s="2"/>
      <c r="F55" s="2"/>
      <c r="G55" s="2"/>
      <c r="H55" s="2"/>
      <c r="I55" s="2"/>
      <c r="J55" s="2"/>
      <c r="K55" s="2"/>
      <c r="L55" s="2"/>
      <c r="M55" s="2"/>
      <c r="N55" s="2"/>
      <c r="O55" s="2"/>
      <c r="P55" s="2"/>
      <c r="Q55" s="2"/>
      <c r="R55" s="2"/>
      <c r="S55" s="2"/>
      <c r="T55" s="2"/>
      <c r="U55" s="2"/>
      <c r="V55" s="2"/>
      <c r="W55" s="2"/>
      <c r="X55" s="2"/>
      <c r="Y55" s="2"/>
      <c r="Z55" s="2"/>
    </row>
    <row r="56" spans="1:26" x14ac:dyDescent="0.25">
      <c r="A56" s="15">
        <v>19</v>
      </c>
      <c r="B56" s="18" t="s">
        <v>179</v>
      </c>
      <c r="C56" s="19" t="s">
        <v>166</v>
      </c>
      <c r="D56" s="11">
        <v>850000</v>
      </c>
      <c r="E56" s="2"/>
      <c r="F56" s="2"/>
      <c r="G56" s="2"/>
      <c r="H56" s="2"/>
      <c r="I56" s="2"/>
      <c r="J56" s="2"/>
      <c r="K56" s="2"/>
      <c r="L56" s="2"/>
      <c r="M56" s="2"/>
      <c r="N56" s="2"/>
      <c r="O56" s="2"/>
      <c r="P56" s="2"/>
      <c r="Q56" s="2"/>
      <c r="R56" s="2"/>
      <c r="S56" s="2"/>
      <c r="T56" s="2"/>
      <c r="U56" s="2"/>
      <c r="V56" s="2"/>
      <c r="W56" s="2"/>
      <c r="X56" s="2"/>
      <c r="Y56" s="2"/>
      <c r="Z56" s="2"/>
    </row>
    <row r="57" spans="1:26" x14ac:dyDescent="0.25">
      <c r="A57" s="15">
        <v>20</v>
      </c>
      <c r="B57" s="18" t="s">
        <v>180</v>
      </c>
      <c r="C57" s="19" t="s">
        <v>181</v>
      </c>
      <c r="D57" s="11">
        <v>40000</v>
      </c>
      <c r="E57" s="2"/>
      <c r="F57" s="2"/>
      <c r="G57" s="2"/>
      <c r="H57" s="2"/>
      <c r="I57" s="2"/>
      <c r="J57" s="2"/>
      <c r="K57" s="2"/>
      <c r="L57" s="2"/>
      <c r="M57" s="2"/>
      <c r="N57" s="2"/>
      <c r="O57" s="2"/>
      <c r="P57" s="2"/>
      <c r="Q57" s="2"/>
      <c r="R57" s="2"/>
      <c r="S57" s="2"/>
      <c r="T57" s="2"/>
      <c r="U57" s="2"/>
      <c r="V57" s="2"/>
      <c r="W57" s="2"/>
      <c r="X57" s="2"/>
      <c r="Y57" s="2"/>
      <c r="Z57" s="2"/>
    </row>
    <row r="58" spans="1:26" x14ac:dyDescent="0.25">
      <c r="A58" s="15">
        <v>21</v>
      </c>
      <c r="B58" s="18" t="s">
        <v>182</v>
      </c>
      <c r="C58" s="19" t="s">
        <v>117</v>
      </c>
      <c r="D58" s="11">
        <v>8000</v>
      </c>
      <c r="E58" s="2"/>
      <c r="F58" s="2"/>
      <c r="G58" s="2"/>
      <c r="H58" s="2"/>
      <c r="I58" s="2"/>
      <c r="J58" s="2"/>
      <c r="K58" s="2"/>
      <c r="L58" s="2"/>
      <c r="M58" s="2"/>
      <c r="N58" s="2"/>
      <c r="O58" s="2"/>
      <c r="P58" s="2"/>
      <c r="Q58" s="2"/>
      <c r="R58" s="2"/>
      <c r="S58" s="2"/>
      <c r="T58" s="2"/>
      <c r="U58" s="2"/>
      <c r="V58" s="2"/>
      <c r="W58" s="2"/>
      <c r="X58" s="2"/>
      <c r="Y58" s="2"/>
      <c r="Z58" s="2"/>
    </row>
    <row r="59" spans="1:26" x14ac:dyDescent="0.25">
      <c r="A59" s="15">
        <v>22</v>
      </c>
      <c r="B59" s="18" t="s">
        <v>183</v>
      </c>
      <c r="C59" s="19" t="s">
        <v>166</v>
      </c>
      <c r="D59" s="11">
        <v>570000</v>
      </c>
      <c r="E59" s="2"/>
      <c r="F59" s="2"/>
      <c r="G59" s="2"/>
      <c r="H59" s="2"/>
      <c r="I59" s="2"/>
      <c r="J59" s="2"/>
      <c r="K59" s="2"/>
      <c r="L59" s="2"/>
      <c r="M59" s="2"/>
      <c r="N59" s="2"/>
      <c r="O59" s="2"/>
      <c r="P59" s="2"/>
      <c r="Q59" s="2"/>
      <c r="R59" s="2"/>
      <c r="S59" s="2"/>
      <c r="T59" s="2"/>
      <c r="U59" s="2"/>
      <c r="V59" s="2"/>
      <c r="W59" s="2"/>
      <c r="X59" s="2"/>
      <c r="Y59" s="2"/>
      <c r="Z59" s="2"/>
    </row>
    <row r="60" spans="1:26" x14ac:dyDescent="0.25">
      <c r="A60" s="15">
        <v>23</v>
      </c>
      <c r="B60" s="18" t="s">
        <v>184</v>
      </c>
      <c r="C60" s="19" t="s">
        <v>158</v>
      </c>
      <c r="D60" s="11">
        <v>800000</v>
      </c>
      <c r="E60" s="2"/>
      <c r="F60" s="2"/>
      <c r="G60" s="2"/>
      <c r="H60" s="2"/>
      <c r="I60" s="2"/>
      <c r="J60" s="2"/>
      <c r="K60" s="2"/>
      <c r="L60" s="2"/>
      <c r="M60" s="2"/>
      <c r="N60" s="2"/>
      <c r="O60" s="2"/>
      <c r="P60" s="2"/>
      <c r="Q60" s="2"/>
      <c r="R60" s="2"/>
      <c r="S60" s="2"/>
      <c r="T60" s="2"/>
      <c r="U60" s="2"/>
      <c r="V60" s="2"/>
      <c r="W60" s="2"/>
      <c r="X60" s="2"/>
      <c r="Y60" s="2"/>
      <c r="Z60" s="2"/>
    </row>
    <row r="61" spans="1:26" x14ac:dyDescent="0.25">
      <c r="A61" s="15">
        <v>24</v>
      </c>
      <c r="B61" s="18" t="s">
        <v>185</v>
      </c>
      <c r="C61" s="19" t="s">
        <v>186</v>
      </c>
      <c r="D61" s="11">
        <v>360000</v>
      </c>
      <c r="E61" s="2"/>
      <c r="F61" s="2"/>
      <c r="G61" s="2"/>
      <c r="H61" s="2"/>
      <c r="I61" s="2"/>
      <c r="J61" s="2"/>
      <c r="K61" s="2"/>
      <c r="L61" s="2"/>
      <c r="M61" s="2"/>
      <c r="N61" s="2"/>
      <c r="O61" s="2"/>
      <c r="P61" s="2"/>
      <c r="Q61" s="2"/>
      <c r="R61" s="2"/>
      <c r="S61" s="2"/>
      <c r="T61" s="2"/>
      <c r="U61" s="2"/>
      <c r="V61" s="2"/>
      <c r="W61" s="2"/>
      <c r="X61" s="2"/>
      <c r="Y61" s="2"/>
      <c r="Z61" s="2"/>
    </row>
    <row r="62" spans="1:26" x14ac:dyDescent="0.25">
      <c r="A62" s="15">
        <v>25</v>
      </c>
      <c r="B62" s="18" t="s">
        <v>187</v>
      </c>
      <c r="C62" s="19" t="s">
        <v>186</v>
      </c>
      <c r="D62" s="11">
        <v>35000</v>
      </c>
      <c r="E62" s="2"/>
      <c r="F62" s="2"/>
      <c r="G62" s="2"/>
      <c r="H62" s="2"/>
      <c r="I62" s="2"/>
      <c r="J62" s="2"/>
      <c r="K62" s="2"/>
      <c r="L62" s="2"/>
      <c r="M62" s="2"/>
      <c r="N62" s="2"/>
      <c r="O62" s="2"/>
      <c r="P62" s="2"/>
      <c r="Q62" s="2"/>
      <c r="R62" s="2"/>
      <c r="S62" s="2"/>
      <c r="T62" s="2"/>
      <c r="U62" s="2"/>
      <c r="V62" s="2"/>
      <c r="W62" s="2"/>
      <c r="X62" s="2"/>
      <c r="Y62" s="2"/>
      <c r="Z62" s="2"/>
    </row>
    <row r="63" spans="1:26" x14ac:dyDescent="0.25">
      <c r="A63" s="15">
        <v>26</v>
      </c>
      <c r="B63" s="18" t="s">
        <v>188</v>
      </c>
      <c r="C63" s="19" t="s">
        <v>117</v>
      </c>
      <c r="D63" s="11">
        <v>7000</v>
      </c>
      <c r="E63" s="2"/>
      <c r="F63" s="2"/>
      <c r="G63" s="2"/>
      <c r="H63" s="2"/>
      <c r="I63" s="2"/>
      <c r="J63" s="2"/>
      <c r="K63" s="2"/>
      <c r="L63" s="2"/>
      <c r="M63" s="2"/>
      <c r="N63" s="2"/>
      <c r="O63" s="2"/>
      <c r="P63" s="2"/>
      <c r="Q63" s="2"/>
      <c r="R63" s="2"/>
      <c r="S63" s="2"/>
      <c r="T63" s="2"/>
      <c r="U63" s="2"/>
      <c r="V63" s="2"/>
      <c r="W63" s="2"/>
      <c r="X63" s="2"/>
      <c r="Y63" s="2"/>
      <c r="Z63" s="2"/>
    </row>
    <row r="64" spans="1:26" x14ac:dyDescent="0.25">
      <c r="A64" s="15">
        <v>27</v>
      </c>
      <c r="B64" s="18" t="s">
        <v>189</v>
      </c>
      <c r="C64" s="19" t="s">
        <v>190</v>
      </c>
      <c r="D64" s="11">
        <v>25000</v>
      </c>
      <c r="E64" s="2"/>
      <c r="F64" s="2"/>
      <c r="G64" s="2"/>
      <c r="H64" s="2"/>
      <c r="I64" s="2"/>
      <c r="J64" s="2"/>
      <c r="K64" s="2"/>
      <c r="L64" s="2"/>
      <c r="M64" s="2"/>
      <c r="N64" s="2"/>
      <c r="O64" s="2"/>
      <c r="P64" s="2"/>
      <c r="Q64" s="2"/>
      <c r="R64" s="2"/>
      <c r="S64" s="2"/>
      <c r="T64" s="2"/>
      <c r="U64" s="2"/>
      <c r="V64" s="2"/>
      <c r="W64" s="2"/>
      <c r="X64" s="2"/>
      <c r="Y64" s="2"/>
      <c r="Z64" s="2"/>
    </row>
    <row r="65" spans="1:26" x14ac:dyDescent="0.25">
      <c r="A65" s="15">
        <v>28</v>
      </c>
      <c r="B65" s="18" t="s">
        <v>191</v>
      </c>
      <c r="C65" s="19" t="s">
        <v>158</v>
      </c>
      <c r="D65" s="11">
        <v>45000</v>
      </c>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12" t="s">
        <v>499</v>
      </c>
      <c r="B67" s="248"/>
      <c r="C67" s="248"/>
      <c r="D67" s="249"/>
      <c r="E67" s="2"/>
      <c r="F67" s="2"/>
      <c r="G67" s="2"/>
      <c r="H67" s="2"/>
      <c r="I67" s="2"/>
      <c r="J67" s="2"/>
      <c r="K67" s="2"/>
      <c r="L67" s="2"/>
      <c r="M67" s="2"/>
      <c r="N67" s="2"/>
      <c r="O67" s="2"/>
      <c r="P67" s="2"/>
      <c r="Q67" s="2"/>
      <c r="R67" s="2"/>
      <c r="S67" s="2"/>
      <c r="T67" s="2"/>
      <c r="U67" s="2"/>
      <c r="V67" s="2"/>
      <c r="W67" s="2"/>
      <c r="X67" s="2"/>
      <c r="Y67" s="2"/>
      <c r="Z67" s="2"/>
    </row>
    <row r="68" spans="1:26" ht="31.5" x14ac:dyDescent="0.25">
      <c r="A68" s="4" t="s">
        <v>0</v>
      </c>
      <c r="B68" s="4" t="s">
        <v>192</v>
      </c>
      <c r="C68" s="4" t="s">
        <v>2</v>
      </c>
      <c r="D68" s="4" t="s">
        <v>193</v>
      </c>
      <c r="E68" s="2"/>
      <c r="F68" s="2"/>
      <c r="G68" s="2"/>
      <c r="H68" s="2"/>
      <c r="I68" s="2"/>
      <c r="J68" s="2"/>
      <c r="K68" s="2"/>
      <c r="L68" s="2"/>
      <c r="M68" s="2"/>
      <c r="N68" s="2"/>
      <c r="O68" s="2"/>
      <c r="P68" s="2"/>
      <c r="Q68" s="2"/>
      <c r="R68" s="2"/>
      <c r="S68" s="2"/>
      <c r="T68" s="2"/>
      <c r="U68" s="2"/>
      <c r="V68" s="2"/>
      <c r="W68" s="2"/>
      <c r="X68" s="2"/>
      <c r="Y68" s="2"/>
      <c r="Z68" s="2"/>
    </row>
    <row r="69" spans="1:26" x14ac:dyDescent="0.25">
      <c r="A69" s="15">
        <v>1</v>
      </c>
      <c r="B69" s="18" t="s">
        <v>129</v>
      </c>
      <c r="C69" s="19" t="s">
        <v>130</v>
      </c>
      <c r="D69" s="183" t="s">
        <v>471</v>
      </c>
      <c r="E69" s="2"/>
      <c r="F69" s="2"/>
      <c r="G69" s="2"/>
      <c r="H69" s="2"/>
      <c r="I69" s="2"/>
      <c r="J69" s="2"/>
      <c r="K69" s="2"/>
      <c r="L69" s="2"/>
      <c r="M69" s="2"/>
      <c r="N69" s="2"/>
      <c r="O69" s="2"/>
      <c r="P69" s="2"/>
      <c r="Q69" s="2"/>
      <c r="R69" s="2"/>
      <c r="S69" s="2"/>
      <c r="T69" s="2"/>
      <c r="U69" s="2"/>
      <c r="V69" s="2"/>
      <c r="W69" s="2"/>
      <c r="X69" s="2"/>
      <c r="Y69" s="2"/>
      <c r="Z69" s="2"/>
    </row>
    <row r="70" spans="1:26" x14ac:dyDescent="0.25">
      <c r="A70" s="15">
        <v>2</v>
      </c>
      <c r="B70" s="18" t="s">
        <v>116</v>
      </c>
      <c r="C70" s="19" t="s">
        <v>117</v>
      </c>
      <c r="D70" s="183" t="s">
        <v>472</v>
      </c>
      <c r="E70" s="2"/>
      <c r="F70" s="2"/>
      <c r="G70" s="2"/>
      <c r="H70" s="2"/>
      <c r="I70" s="2"/>
      <c r="J70" s="2"/>
      <c r="K70" s="2"/>
      <c r="L70" s="2"/>
      <c r="M70" s="2"/>
      <c r="N70" s="2"/>
      <c r="O70" s="2"/>
      <c r="P70" s="2"/>
      <c r="Q70" s="2"/>
      <c r="R70" s="2"/>
      <c r="S70" s="2"/>
      <c r="T70" s="2"/>
      <c r="U70" s="2"/>
      <c r="V70" s="2"/>
      <c r="W70" s="2"/>
      <c r="X70" s="2"/>
      <c r="Y70" s="2"/>
      <c r="Z70" s="2"/>
    </row>
    <row r="71" spans="1:26" ht="31.5" x14ac:dyDescent="0.25">
      <c r="A71" s="15">
        <v>3</v>
      </c>
      <c r="B71" s="18" t="s">
        <v>118</v>
      </c>
      <c r="C71" s="19" t="s">
        <v>117</v>
      </c>
      <c r="D71" s="183" t="s">
        <v>476</v>
      </c>
      <c r="E71" s="2"/>
      <c r="F71" s="2"/>
      <c r="G71" s="2"/>
      <c r="H71" s="2"/>
      <c r="I71" s="2"/>
      <c r="J71" s="2"/>
      <c r="K71" s="2"/>
      <c r="L71" s="2"/>
      <c r="M71" s="2"/>
      <c r="N71" s="2"/>
      <c r="O71" s="2"/>
      <c r="P71" s="2"/>
      <c r="Q71" s="2"/>
      <c r="R71" s="2"/>
      <c r="S71" s="2"/>
      <c r="T71" s="2"/>
      <c r="U71" s="2"/>
      <c r="V71" s="2"/>
      <c r="W71" s="2"/>
      <c r="X71" s="2"/>
      <c r="Y71" s="2"/>
      <c r="Z71" s="2"/>
    </row>
    <row r="72" spans="1:26" x14ac:dyDescent="0.25">
      <c r="A72" s="15">
        <v>4</v>
      </c>
      <c r="B72" s="18" t="s">
        <v>194</v>
      </c>
      <c r="C72" s="19" t="s">
        <v>117</v>
      </c>
      <c r="D72" s="183" t="s">
        <v>475</v>
      </c>
      <c r="E72" s="2"/>
      <c r="F72" s="2"/>
      <c r="G72" s="2"/>
      <c r="H72" s="2"/>
      <c r="I72" s="2"/>
      <c r="J72" s="2"/>
      <c r="K72" s="2"/>
      <c r="L72" s="2"/>
      <c r="M72" s="2"/>
      <c r="N72" s="2"/>
      <c r="O72" s="2"/>
      <c r="P72" s="2"/>
      <c r="Q72" s="2"/>
      <c r="R72" s="2"/>
      <c r="S72" s="2"/>
      <c r="T72" s="2"/>
      <c r="U72" s="2"/>
      <c r="V72" s="2"/>
      <c r="W72" s="2"/>
      <c r="X72" s="2"/>
      <c r="Y72" s="2"/>
      <c r="Z72" s="2"/>
    </row>
    <row r="73" spans="1:26" x14ac:dyDescent="0.25">
      <c r="A73" s="15">
        <v>5</v>
      </c>
      <c r="B73" s="18" t="s">
        <v>195</v>
      </c>
      <c r="C73" s="19" t="s">
        <v>117</v>
      </c>
      <c r="D73" s="183" t="s">
        <v>474</v>
      </c>
      <c r="E73" s="2"/>
      <c r="F73" s="2"/>
      <c r="G73" s="2"/>
      <c r="H73" s="2"/>
      <c r="I73" s="2"/>
      <c r="J73" s="2"/>
      <c r="K73" s="2"/>
      <c r="L73" s="2"/>
      <c r="M73" s="2"/>
      <c r="N73" s="2"/>
      <c r="O73" s="2"/>
      <c r="P73" s="2"/>
      <c r="Q73" s="2"/>
      <c r="R73" s="2"/>
      <c r="S73" s="2"/>
      <c r="T73" s="2"/>
      <c r="U73" s="2"/>
      <c r="V73" s="2"/>
      <c r="W73" s="2"/>
      <c r="X73" s="2"/>
      <c r="Y73" s="2"/>
      <c r="Z73" s="2"/>
    </row>
    <row r="74" spans="1:26" x14ac:dyDescent="0.25">
      <c r="A74" s="15">
        <v>6</v>
      </c>
      <c r="B74" s="18" t="s">
        <v>140</v>
      </c>
      <c r="C74" s="19" t="s">
        <v>117</v>
      </c>
      <c r="D74" s="183" t="s">
        <v>473</v>
      </c>
      <c r="E74" s="2"/>
      <c r="F74" s="2"/>
      <c r="G74" s="2"/>
      <c r="H74" s="2"/>
      <c r="I74" s="2"/>
      <c r="J74" s="2"/>
      <c r="K74" s="2"/>
      <c r="L74" s="2"/>
      <c r="M74" s="2"/>
      <c r="N74" s="2"/>
      <c r="O74" s="2"/>
      <c r="P74" s="2"/>
      <c r="Q74" s="2"/>
      <c r="R74" s="2"/>
      <c r="S74" s="2"/>
      <c r="T74" s="2"/>
      <c r="U74" s="2"/>
      <c r="V74" s="2"/>
      <c r="W74" s="2"/>
      <c r="X74" s="2"/>
      <c r="Y74" s="2"/>
      <c r="Z74" s="2"/>
    </row>
    <row r="75" spans="1:26" x14ac:dyDescent="0.25">
      <c r="A75" s="15">
        <v>7</v>
      </c>
      <c r="B75" s="18" t="s">
        <v>119</v>
      </c>
      <c r="C75" s="19" t="s">
        <v>117</v>
      </c>
      <c r="D75" s="183" t="s">
        <v>472</v>
      </c>
      <c r="E75" s="2"/>
      <c r="F75" s="2"/>
      <c r="G75" s="2"/>
      <c r="H75" s="2"/>
      <c r="I75" s="2"/>
      <c r="J75" s="2"/>
      <c r="K75" s="2"/>
      <c r="L75" s="2"/>
      <c r="M75" s="2"/>
      <c r="N75" s="2"/>
      <c r="O75" s="2"/>
      <c r="P75" s="2"/>
      <c r="Q75" s="2"/>
      <c r="R75" s="2"/>
      <c r="S75" s="2"/>
      <c r="T75" s="2"/>
      <c r="U75" s="2"/>
      <c r="V75" s="2"/>
      <c r="W75" s="2"/>
      <c r="X75" s="2"/>
      <c r="Y75" s="2"/>
      <c r="Z75" s="2"/>
    </row>
    <row r="76" spans="1:26" x14ac:dyDescent="0.25">
      <c r="A76" s="15">
        <v>8</v>
      </c>
      <c r="B76" s="18" t="s">
        <v>120</v>
      </c>
      <c r="C76" s="19" t="s">
        <v>130</v>
      </c>
      <c r="D76" s="183" t="s">
        <v>472</v>
      </c>
      <c r="E76" s="2"/>
      <c r="F76" s="2"/>
      <c r="G76" s="2"/>
      <c r="H76" s="2"/>
      <c r="I76" s="2"/>
      <c r="J76" s="2"/>
      <c r="K76" s="2"/>
      <c r="L76" s="2"/>
      <c r="M76" s="2"/>
      <c r="N76" s="2"/>
      <c r="O76" s="2"/>
      <c r="P76" s="2"/>
      <c r="Q76" s="2"/>
      <c r="R76" s="2"/>
      <c r="S76" s="2"/>
      <c r="T76" s="2"/>
      <c r="U76" s="2"/>
      <c r="V76" s="2"/>
      <c r="W76" s="2"/>
      <c r="X76" s="2"/>
      <c r="Y76" s="2"/>
      <c r="Z76" s="2"/>
    </row>
    <row r="77" spans="1:26" x14ac:dyDescent="0.25">
      <c r="A77" s="15">
        <v>9</v>
      </c>
      <c r="B77" s="18" t="s">
        <v>142</v>
      </c>
      <c r="C77" s="19" t="s">
        <v>117</v>
      </c>
      <c r="D77" s="183" t="s">
        <v>471</v>
      </c>
      <c r="E77" s="2"/>
      <c r="F77" s="2"/>
      <c r="G77" s="2"/>
      <c r="H77" s="2"/>
      <c r="I77" s="2"/>
      <c r="J77" s="2"/>
      <c r="K77" s="2"/>
      <c r="L77" s="2"/>
      <c r="M77" s="2"/>
      <c r="N77" s="2"/>
      <c r="O77" s="2"/>
      <c r="P77" s="2"/>
      <c r="Q77" s="2"/>
      <c r="R77" s="2"/>
      <c r="S77" s="2"/>
      <c r="T77" s="2"/>
      <c r="U77" s="2"/>
      <c r="V77" s="2"/>
      <c r="W77" s="2"/>
      <c r="X77" s="2"/>
      <c r="Y77" s="2"/>
      <c r="Z77" s="2"/>
    </row>
    <row r="78" spans="1:26" x14ac:dyDescent="0.25">
      <c r="A78" s="15">
        <v>10</v>
      </c>
      <c r="B78" s="18" t="s">
        <v>196</v>
      </c>
      <c r="C78" s="19" t="s">
        <v>117</v>
      </c>
      <c r="D78" s="183" t="s">
        <v>471</v>
      </c>
      <c r="E78" s="2"/>
      <c r="F78" s="2"/>
      <c r="G78" s="2"/>
      <c r="H78" s="2"/>
      <c r="I78" s="2"/>
      <c r="J78" s="2"/>
      <c r="K78" s="2"/>
      <c r="L78" s="2"/>
      <c r="M78" s="2"/>
      <c r="N78" s="2"/>
      <c r="O78" s="2"/>
      <c r="P78" s="2"/>
      <c r="Q78" s="2"/>
      <c r="R78" s="2"/>
      <c r="S78" s="2"/>
      <c r="T78" s="2"/>
      <c r="U78" s="2"/>
      <c r="V78" s="2"/>
      <c r="W78" s="2"/>
      <c r="X78" s="2"/>
      <c r="Y78" s="2"/>
      <c r="Z78" s="2"/>
    </row>
    <row r="79" spans="1:26" x14ac:dyDescent="0.25">
      <c r="A79" s="21">
        <v>11</v>
      </c>
      <c r="B79" s="18" t="s">
        <v>197</v>
      </c>
      <c r="C79" s="19" t="s">
        <v>117</v>
      </c>
      <c r="D79" s="183" t="s">
        <v>477</v>
      </c>
      <c r="E79" s="2"/>
      <c r="F79" s="2"/>
      <c r="G79" s="2"/>
      <c r="H79" s="2"/>
      <c r="I79" s="2"/>
      <c r="J79" s="2"/>
      <c r="K79" s="2"/>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47" t="s">
        <v>198</v>
      </c>
      <c r="B81" s="248"/>
      <c r="C81" s="248"/>
      <c r="D81" s="249"/>
      <c r="E81" s="2"/>
      <c r="F81" s="2"/>
      <c r="G81" s="2"/>
      <c r="H81" s="2"/>
      <c r="I81" s="2"/>
      <c r="J81" s="2"/>
      <c r="K81" s="2"/>
      <c r="L81" s="2"/>
      <c r="M81" s="2"/>
      <c r="N81" s="2"/>
      <c r="O81" s="2"/>
      <c r="P81" s="2"/>
      <c r="Q81" s="2"/>
      <c r="R81" s="2"/>
      <c r="S81" s="2"/>
      <c r="T81" s="2"/>
      <c r="U81" s="2"/>
      <c r="V81" s="2"/>
      <c r="W81" s="2"/>
      <c r="X81" s="2"/>
      <c r="Y81" s="2"/>
      <c r="Z81" s="2"/>
    </row>
    <row r="82" spans="1:26" ht="31.5" x14ac:dyDescent="0.25">
      <c r="A82" s="4" t="s">
        <v>0</v>
      </c>
      <c r="B82" s="4" t="s">
        <v>199</v>
      </c>
      <c r="C82" s="4" t="s">
        <v>2</v>
      </c>
      <c r="D82" s="4" t="s">
        <v>152</v>
      </c>
      <c r="E82" s="2"/>
      <c r="F82" s="2"/>
      <c r="G82" s="2"/>
      <c r="H82" s="2"/>
      <c r="I82" s="2"/>
      <c r="J82" s="2"/>
      <c r="K82" s="2"/>
      <c r="L82" s="2"/>
      <c r="M82" s="2"/>
      <c r="N82" s="2"/>
      <c r="O82" s="2"/>
      <c r="P82" s="2"/>
      <c r="Q82" s="2"/>
      <c r="R82" s="2"/>
      <c r="S82" s="2"/>
      <c r="T82" s="2"/>
      <c r="U82" s="2"/>
      <c r="V82" s="2"/>
      <c r="W82" s="2"/>
      <c r="X82" s="2"/>
      <c r="Y82" s="2"/>
      <c r="Z82" s="2"/>
    </row>
    <row r="83" spans="1:26" ht="47.25" x14ac:dyDescent="0.25">
      <c r="A83" s="21">
        <v>1</v>
      </c>
      <c r="B83" s="18" t="s">
        <v>200</v>
      </c>
      <c r="C83" s="9" t="s">
        <v>201</v>
      </c>
      <c r="D83" s="11">
        <f>ROUND(PRODUCT(1902,1.1),0)</f>
        <v>2092</v>
      </c>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A2:G2"/>
    <mergeCell ref="A10:G10"/>
    <mergeCell ref="A36:D36"/>
    <mergeCell ref="A67:D67"/>
    <mergeCell ref="A81:D81"/>
  </mergeCells>
  <printOptions horizontalCentered="1"/>
  <pageMargins left="0.98425196850393704" right="0.59055118110236227" top="0.39370078740157483" bottom="0.39370078740157483" header="0.19685039370078741" footer="0.19685039370078741"/>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Don_gia</vt:lpstr>
      <vt:lpstr>LDKT</vt:lpstr>
      <vt:lpstr>Dung_cu</vt:lpstr>
      <vt:lpstr>Vat_lieu</vt:lpstr>
      <vt:lpstr>Thiet_bi</vt:lpstr>
      <vt:lpstr>Nang_luong</vt:lpstr>
      <vt:lpstr>Luong</vt:lpstr>
      <vt:lpstr>Danh_muc_VL_DC_TB</vt:lpstr>
      <vt:lpstr>Don_gia!Print_Titles</vt:lpstr>
      <vt:lpstr>Dung_cu!Print_Titles</vt:lpstr>
      <vt:lpstr>LDKT!Print_Titles</vt:lpstr>
      <vt:lpstr>Nang_luong!Print_Titles</vt:lpstr>
      <vt:lpstr>Thiet_bi!Print_Titles</vt:lpstr>
      <vt:lpstr>Vat_lieu!Print_Titles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LongPC</cp:lastModifiedBy>
  <cp:lastPrinted>2022-06-17T08:44:44Z</cp:lastPrinted>
  <dcterms:modified xsi:type="dcterms:W3CDTF">2022-06-17T08:46:23Z</dcterms:modified>
</cp:coreProperties>
</file>